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xr:revisionPtr revIDLastSave="0" documentId="13_ncr:1_{BB28E55E-AF12-4314-9D2F-127B76256F7C}" xr6:coauthVersionLast="37" xr6:coauthVersionMax="37" xr10:uidLastSave="{00000000-0000-0000-0000-000000000000}"/>
  <bookViews>
    <workbookView xWindow="0" yWindow="120" windowWidth="15360" windowHeight="8025" xr2:uid="{00000000-000D-0000-FFFF-FFFF00000000}"/>
  </bookViews>
  <sheets>
    <sheet name="Horizontal" sheetId="2" r:id="rId1"/>
    <sheet name="Sheet1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11" i="2" l="1"/>
  <c r="BA10" i="2"/>
  <c r="BA9" i="2"/>
  <c r="AT11" i="2"/>
  <c r="AT10" i="2"/>
  <c r="AT9" i="2"/>
  <c r="AM11" i="2"/>
  <c r="AM10" i="2"/>
  <c r="AM9" i="2"/>
  <c r="Y11" i="2"/>
  <c r="Y10" i="2"/>
  <c r="Y9" i="2"/>
  <c r="R11" i="2"/>
  <c r="R10" i="2"/>
  <c r="R9" i="2"/>
  <c r="BA7" i="2"/>
  <c r="BA6" i="2"/>
  <c r="AT7" i="2"/>
  <c r="AT6" i="2"/>
  <c r="AM7" i="2"/>
  <c r="AM6" i="2"/>
  <c r="Y7" i="2"/>
  <c r="Y6" i="2"/>
  <c r="R7" i="2"/>
  <c r="R6" i="2"/>
  <c r="BA4" i="2"/>
  <c r="BA3" i="2"/>
  <c r="AT4" i="2"/>
  <c r="AT3" i="2"/>
  <c r="AM4" i="2"/>
  <c r="AM3" i="2"/>
  <c r="Y4" i="2"/>
  <c r="Y3" i="2"/>
  <c r="R3" i="2"/>
  <c r="AW7" i="2"/>
  <c r="AP7" i="2"/>
  <c r="AI4" i="2"/>
  <c r="AP9" i="2"/>
  <c r="AJ6" i="2"/>
  <c r="AI7" i="2"/>
  <c r="AC7" i="2"/>
  <c r="AC13" i="2"/>
  <c r="AC3" i="2"/>
  <c r="V3" i="2"/>
  <c r="G4" i="2"/>
  <c r="H10" i="2"/>
  <c r="O6" i="2"/>
  <c r="N14" i="2"/>
  <c r="BF11" i="2" l="1"/>
  <c r="AY11" i="2"/>
  <c r="AR11" i="2"/>
  <c r="AK11" i="2"/>
  <c r="AD11" i="2"/>
  <c r="W11" i="2"/>
  <c r="P11" i="2"/>
  <c r="I11" i="2"/>
  <c r="J11" i="2" s="1"/>
  <c r="Q11" i="2" l="1"/>
  <c r="BF3" i="2"/>
  <c r="AY3" i="2"/>
  <c r="AR3" i="2"/>
  <c r="AK3" i="2"/>
  <c r="AD3" i="2"/>
  <c r="W3" i="2"/>
  <c r="P3" i="2"/>
  <c r="I3" i="2"/>
  <c r="J3" i="2" s="1"/>
  <c r="BF14" i="2"/>
  <c r="AY14" i="2"/>
  <c r="AR14" i="2"/>
  <c r="AK14" i="2"/>
  <c r="AK13" i="2"/>
  <c r="AD14" i="2"/>
  <c r="W14" i="2"/>
  <c r="W13" i="2"/>
  <c r="P14" i="2"/>
  <c r="I14" i="2"/>
  <c r="J14" i="2" s="1"/>
  <c r="X11" i="2" l="1"/>
  <c r="Q3" i="2"/>
  <c r="Q14" i="2"/>
  <c r="X14" i="2" s="1"/>
  <c r="AE14" i="2" l="1"/>
  <c r="AL14" i="2" s="1"/>
  <c r="AS14" i="2" s="1"/>
  <c r="AZ14" i="2" s="1"/>
  <c r="BG14" i="2" s="1"/>
  <c r="BJ14" i="2" s="1"/>
  <c r="AE11" i="2"/>
  <c r="AL11" i="2" s="1"/>
  <c r="AS11" i="2" s="1"/>
  <c r="AZ11" i="2" s="1"/>
  <c r="BG11" i="2" s="1"/>
  <c r="X3" i="2"/>
  <c r="BJ11" i="2" l="1"/>
  <c r="AE3" i="2"/>
  <c r="BF7" i="2"/>
  <c r="BF9" i="2"/>
  <c r="BF10" i="2"/>
  <c r="AY7" i="2"/>
  <c r="AY9" i="2"/>
  <c r="AY10" i="2"/>
  <c r="AR7" i="2"/>
  <c r="AR9" i="2"/>
  <c r="AR10" i="2"/>
  <c r="AK7" i="2"/>
  <c r="AK9" i="2"/>
  <c r="AK10" i="2"/>
  <c r="AD7" i="2"/>
  <c r="AD9" i="2"/>
  <c r="AD10" i="2"/>
  <c r="W7" i="2"/>
  <c r="W9" i="2"/>
  <c r="W10" i="2"/>
  <c r="P7" i="2"/>
  <c r="P9" i="2"/>
  <c r="P10" i="2"/>
  <c r="I10" i="2"/>
  <c r="J10" i="2" s="1"/>
  <c r="K10" i="2" s="1"/>
  <c r="I9" i="2"/>
  <c r="J9" i="2" s="1"/>
  <c r="I7" i="2"/>
  <c r="J7" i="2" s="1"/>
  <c r="I6" i="2"/>
  <c r="J6" i="2" s="1"/>
  <c r="K9" i="2" l="1"/>
  <c r="K6" i="2"/>
  <c r="K7" i="2"/>
  <c r="AL3" i="2"/>
  <c r="Q7" i="2"/>
  <c r="Q9" i="2"/>
  <c r="X9" i="2" s="1"/>
  <c r="Q10" i="2"/>
  <c r="BF13" i="2"/>
  <c r="AY13" i="2"/>
  <c r="AR13" i="2"/>
  <c r="AD13" i="2"/>
  <c r="P13" i="2"/>
  <c r="I13" i="2"/>
  <c r="J13" i="2" s="1"/>
  <c r="K13" i="2" s="1"/>
  <c r="K14" i="2" l="1"/>
  <c r="AS3" i="2"/>
  <c r="Q13" i="2"/>
  <c r="AE9" i="2"/>
  <c r="X10" i="2"/>
  <c r="X7" i="2"/>
  <c r="R14" i="2" l="1"/>
  <c r="R13" i="2"/>
  <c r="AZ3" i="2"/>
  <c r="X13" i="2"/>
  <c r="AE7" i="2"/>
  <c r="AE10" i="2"/>
  <c r="AL9" i="2"/>
  <c r="AS9" i="2" s="1"/>
  <c r="AZ9" i="2" s="1"/>
  <c r="BG9" i="2" s="1"/>
  <c r="AE13" i="2" l="1"/>
  <c r="AL13" i="2" s="1"/>
  <c r="Y13" i="2"/>
  <c r="Y14" i="2"/>
  <c r="BG3" i="2"/>
  <c r="AL7" i="2"/>
  <c r="AS7" i="2" s="1"/>
  <c r="AZ7" i="2" s="1"/>
  <c r="BG7" i="2" s="1"/>
  <c r="AL10" i="2"/>
  <c r="AS10" i="2" s="1"/>
  <c r="AZ10" i="2" s="1"/>
  <c r="BG10" i="2" s="1"/>
  <c r="BH9" i="2" l="1"/>
  <c r="BH11" i="2"/>
  <c r="BH10" i="2"/>
  <c r="AF13" i="2"/>
  <c r="AF14" i="2"/>
  <c r="AS13" i="2"/>
  <c r="AM13" i="2"/>
  <c r="AM14" i="2"/>
  <c r="BJ10" i="2"/>
  <c r="BJ9" i="2"/>
  <c r="BF6" i="2"/>
  <c r="AY6" i="2"/>
  <c r="AR6" i="2"/>
  <c r="AK6" i="2"/>
  <c r="AD6" i="2"/>
  <c r="W6" i="2"/>
  <c r="P6" i="2"/>
  <c r="Q6" i="2" s="1"/>
  <c r="BF4" i="2"/>
  <c r="AY4" i="2"/>
  <c r="AR4" i="2"/>
  <c r="AK4" i="2"/>
  <c r="AD4" i="2"/>
  <c r="W4" i="2"/>
  <c r="P4" i="2"/>
  <c r="I4" i="2"/>
  <c r="J4" i="2" s="1"/>
  <c r="K4" i="2" l="1"/>
  <c r="K3" i="2"/>
  <c r="K11" i="2"/>
  <c r="AZ13" i="2"/>
  <c r="AT14" i="2"/>
  <c r="AT13" i="2"/>
  <c r="Q4" i="2"/>
  <c r="BJ7" i="2"/>
  <c r="L13" i="2" l="1"/>
  <c r="L11" i="2"/>
  <c r="L14" i="2"/>
  <c r="L6" i="2"/>
  <c r="L10" i="2"/>
  <c r="L9" i="2"/>
  <c r="L3" i="2"/>
  <c r="L7" i="2"/>
  <c r="L4" i="2"/>
  <c r="BG13" i="2"/>
  <c r="BA13" i="2"/>
  <c r="BA14" i="2"/>
  <c r="X4" i="2"/>
  <c r="X6" i="2"/>
  <c r="S11" i="2" l="1"/>
  <c r="S6" i="2"/>
  <c r="S10" i="2"/>
  <c r="S7" i="2"/>
  <c r="S3" i="2"/>
  <c r="S13" i="2"/>
  <c r="S4" i="2"/>
  <c r="S9" i="2"/>
  <c r="S14" i="2"/>
  <c r="BH13" i="2"/>
  <c r="BH14" i="2"/>
  <c r="BJ13" i="2"/>
  <c r="R4" i="2"/>
  <c r="AE6" i="2"/>
  <c r="AL6" i="2" s="1"/>
  <c r="AE4" i="2"/>
  <c r="Z13" i="2" l="1"/>
  <c r="Z3" i="2"/>
  <c r="Z7" i="2"/>
  <c r="Z14" i="2"/>
  <c r="Z4" i="2"/>
  <c r="Z9" i="2"/>
  <c r="Z11" i="2"/>
  <c r="Z6" i="2"/>
  <c r="AF11" i="2"/>
  <c r="Z10" i="2"/>
  <c r="AL4" i="2"/>
  <c r="AS4" i="2" s="1"/>
  <c r="AS6" i="2"/>
  <c r="AZ6" i="2" s="1"/>
  <c r="BG6" i="2" s="1"/>
  <c r="BJ6" i="2" l="1"/>
  <c r="BH6" i="2"/>
  <c r="BH7" i="2"/>
  <c r="AG11" i="2"/>
  <c r="AN11" i="2"/>
  <c r="AG6" i="2"/>
  <c r="AG10" i="2"/>
  <c r="AG9" i="2"/>
  <c r="AG14" i="2"/>
  <c r="AG13" i="2"/>
  <c r="AG4" i="2"/>
  <c r="AG3" i="2"/>
  <c r="AG7" i="2"/>
  <c r="AU11" i="2"/>
  <c r="AZ4" i="2"/>
  <c r="AN14" i="2"/>
  <c r="AN7" i="2"/>
  <c r="AN9" i="2"/>
  <c r="AN3" i="2"/>
  <c r="AN10" i="2"/>
  <c r="AN4" i="2"/>
  <c r="AN13" i="2"/>
  <c r="AN6" i="2"/>
  <c r="AF4" i="2"/>
  <c r="AU4" i="2" l="1"/>
  <c r="AU3" i="2"/>
  <c r="AU13" i="2"/>
  <c r="AU6" i="2"/>
  <c r="AU10" i="2"/>
  <c r="AU9" i="2"/>
  <c r="AU7" i="2"/>
  <c r="AU14" i="2"/>
  <c r="BB11" i="2"/>
  <c r="BG4" i="2"/>
  <c r="AF6" i="2"/>
  <c r="AF3" i="2"/>
  <c r="AF9" i="2"/>
  <c r="AF7" i="2"/>
  <c r="AF10" i="2"/>
  <c r="BH3" i="2" l="1"/>
  <c r="BH4" i="2"/>
  <c r="BB13" i="2"/>
  <c r="BB9" i="2"/>
  <c r="BB10" i="2"/>
  <c r="BB14" i="2"/>
  <c r="BB4" i="2"/>
  <c r="BB6" i="2"/>
  <c r="BB3" i="2"/>
  <c r="BB7" i="2"/>
  <c r="BJ4" i="2"/>
  <c r="BI13" i="2" l="1"/>
  <c r="BI7" i="2"/>
  <c r="BI14" i="2"/>
  <c r="BI10" i="2"/>
  <c r="BI9" i="2"/>
  <c r="BI6" i="2"/>
  <c r="BI3" i="2"/>
  <c r="BI4" i="2"/>
  <c r="BI11" i="2"/>
  <c r="BJ3" i="2" l="1"/>
</calcChain>
</file>

<file path=xl/sharedStrings.xml><?xml version="1.0" encoding="utf-8"?>
<sst xmlns="http://schemas.openxmlformats.org/spreadsheetml/2006/main" count="93" uniqueCount="43">
  <si>
    <t>Run 1</t>
  </si>
  <si>
    <t>Run 2</t>
  </si>
  <si>
    <t>Competitor</t>
  </si>
  <si>
    <t>Class</t>
  </si>
  <si>
    <t>Car</t>
  </si>
  <si>
    <t xml:space="preserve">Test 1 </t>
  </si>
  <si>
    <t>Best</t>
  </si>
  <si>
    <t xml:space="preserve">Test 2 </t>
  </si>
  <si>
    <t xml:space="preserve">Test 3 </t>
  </si>
  <si>
    <t>Overall</t>
  </si>
  <si>
    <t>Total</t>
  </si>
  <si>
    <t xml:space="preserve">Test 4 </t>
  </si>
  <si>
    <t xml:space="preserve">Test 5 </t>
  </si>
  <si>
    <t>Test 6</t>
  </si>
  <si>
    <t>Test 8</t>
  </si>
  <si>
    <t>Mins sec</t>
  </si>
  <si>
    <t>T1 Position</t>
  </si>
  <si>
    <t>T2 Position</t>
  </si>
  <si>
    <t>T3 Position</t>
  </si>
  <si>
    <t>T4 Position</t>
  </si>
  <si>
    <t>T5 Position</t>
  </si>
  <si>
    <t>T6 Position</t>
  </si>
  <si>
    <t>T8 Position</t>
  </si>
  <si>
    <t>Final</t>
  </si>
  <si>
    <t>No</t>
  </si>
  <si>
    <t>Penalties</t>
  </si>
  <si>
    <t>Cone = + 5 seconds</t>
  </si>
  <si>
    <t>Wrong direction = Fastest in class + 20 seconds</t>
  </si>
  <si>
    <t>Test 7</t>
  </si>
  <si>
    <t>T7 Position</t>
  </si>
  <si>
    <t xml:space="preserve"> </t>
  </si>
  <si>
    <t>Club</t>
  </si>
  <si>
    <t>Alan Dalgarno</t>
  </si>
  <si>
    <t>Gordon Reid</t>
  </si>
  <si>
    <t>Cameron Black</t>
  </si>
  <si>
    <t>Alan Ross</t>
  </si>
  <si>
    <t>SDMC</t>
  </si>
  <si>
    <t>Gary Ross</t>
  </si>
  <si>
    <t>Gary Clark</t>
  </si>
  <si>
    <t>Duncan Cameron</t>
  </si>
  <si>
    <t>Graham Robertson</t>
  </si>
  <si>
    <t>63CC</t>
  </si>
  <si>
    <t>Connor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</si>
</sst>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4" xfId="0" applyFont="1" applyFill="1" applyBorder="1"/>
    <xf numFmtId="0" fontId="4" fillId="0" borderId="0" xfId="0" applyFont="1"/>
    <xf numFmtId="164" fontId="0" fillId="0" borderId="0" xfId="0" applyNumberForma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3" borderId="6" xfId="0" applyFont="1" applyFill="1" applyBorder="1"/>
    <xf numFmtId="0" fontId="0" fillId="4" borderId="1" xfId="0" applyFill="1" applyBorder="1"/>
    <xf numFmtId="0" fontId="2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5" fontId="0" fillId="0" borderId="3" xfId="0" applyNumberFormat="1" applyFill="1" applyBorder="1" applyAlignment="1">
      <alignment horizontal="center"/>
    </xf>
    <xf numFmtId="0" fontId="5" fillId="0" borderId="0" xfId="0" applyFont="1" applyFill="1" applyBorder="1"/>
    <xf numFmtId="0" fontId="8" fillId="0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7" fillId="0" borderId="11" xfId="0" applyFont="1" applyFill="1" applyBorder="1"/>
    <xf numFmtId="0" fontId="0" fillId="4" borderId="12" xfId="0" applyFill="1" applyBorder="1"/>
    <xf numFmtId="164" fontId="0" fillId="0" borderId="11" xfId="0" applyNumberForma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45" fontId="0" fillId="0" borderId="15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/>
    <xf numFmtId="0" fontId="6" fillId="5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0" fontId="3" fillId="3" borderId="4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" fillId="7" borderId="2" xfId="0" applyFont="1" applyFill="1" applyBorder="1"/>
    <xf numFmtId="0" fontId="7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1" xfId="0" applyFill="1" applyBorder="1"/>
    <xf numFmtId="0" fontId="0" fillId="2" borderId="12" xfId="0" applyFill="1" applyBorder="1"/>
    <xf numFmtId="0" fontId="4" fillId="2" borderId="16" xfId="0" applyFont="1" applyFill="1" applyBorder="1"/>
    <xf numFmtId="0" fontId="0" fillId="2" borderId="17" xfId="0" applyFill="1" applyBorder="1"/>
    <xf numFmtId="0" fontId="0" fillId="0" borderId="18" xfId="0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7" borderId="0" xfId="0" applyFont="1" applyFill="1" applyBorder="1"/>
    <xf numFmtId="0" fontId="7" fillId="0" borderId="1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BJ22"/>
  <sheetViews>
    <sheetView tabSelected="1" zoomScale="80" zoomScaleNormal="80" zoomScalePageLayoutView="150" workbookViewId="0">
      <pane xSplit="6" ySplit="2" topLeftCell="AH3" activePane="bottomRight" state="frozen"/>
      <selection pane="topRight" activeCell="E1" sqref="E1"/>
      <selection pane="bottomLeft" activeCell="A3" sqref="A3"/>
      <selection pane="bottomRight" activeCell="BD15" sqref="BD15"/>
    </sheetView>
  </sheetViews>
  <sheetFormatPr defaultColWidth="11.42578125" defaultRowHeight="15" x14ac:dyDescent="0.25"/>
  <cols>
    <col min="1" max="1" width="4.42578125" style="1" bestFit="1" customWidth="1"/>
    <col min="2" max="2" width="18.5703125" bestFit="1" customWidth="1"/>
    <col min="3" max="3" width="9.42578125" customWidth="1"/>
    <col min="4" max="4" width="6.28515625" style="1" customWidth="1"/>
    <col min="5" max="5" width="5.7109375" customWidth="1"/>
    <col min="6" max="6" width="1.140625" style="4" customWidth="1"/>
    <col min="7" max="10" width="8.7109375" style="1" customWidth="1"/>
    <col min="11" max="11" width="7.28515625" style="7" customWidth="1"/>
    <col min="12" max="12" width="8.140625" style="1" bestFit="1" customWidth="1"/>
    <col min="13" max="13" width="1.28515625" customWidth="1"/>
    <col min="14" max="17" width="8.7109375" style="1" customWidth="1"/>
    <col min="18" max="18" width="7.28515625" style="7" customWidth="1"/>
    <col min="19" max="19" width="8.140625" style="1" bestFit="1" customWidth="1"/>
    <col min="20" max="20" width="1.28515625" customWidth="1"/>
    <col min="21" max="24" width="8.7109375" style="1" customWidth="1"/>
    <col min="25" max="25" width="7.28515625" style="7" customWidth="1"/>
    <col min="26" max="26" width="8.140625" style="1" bestFit="1" customWidth="1"/>
    <col min="27" max="27" width="1.28515625" customWidth="1"/>
    <col min="28" max="31" width="8.7109375" style="1" hidden="1" customWidth="1"/>
    <col min="32" max="32" width="7.28515625" style="7" hidden="1" customWidth="1"/>
    <col min="33" max="33" width="8.140625" style="1" bestFit="1" customWidth="1"/>
    <col min="34" max="34" width="1.28515625" customWidth="1"/>
    <col min="35" max="38" width="8.7109375" style="1" customWidth="1"/>
    <col min="39" max="39" width="7.28515625" style="7" customWidth="1"/>
    <col min="40" max="40" width="8.140625" style="1" bestFit="1" customWidth="1"/>
    <col min="41" max="41" width="1.28515625" customWidth="1"/>
    <col min="42" max="45" width="8.7109375" style="1" customWidth="1"/>
    <col min="46" max="46" width="7.28515625" style="7" customWidth="1"/>
    <col min="47" max="47" width="8.140625" style="1" bestFit="1" customWidth="1"/>
    <col min="48" max="48" width="1.28515625" customWidth="1"/>
    <col min="49" max="52" width="8.7109375" style="1" customWidth="1"/>
    <col min="53" max="53" width="7.28515625" style="7" customWidth="1"/>
    <col min="54" max="54" width="8.140625" style="1" bestFit="1" customWidth="1"/>
    <col min="55" max="55" width="1.28515625" customWidth="1"/>
    <col min="56" max="59" width="8.7109375" style="1" customWidth="1"/>
    <col min="60" max="60" width="7.28515625" style="7" customWidth="1"/>
    <col min="61" max="61" width="8.140625" style="1" bestFit="1" customWidth="1"/>
    <col min="62" max="62" width="10.28515625" style="1" customWidth="1"/>
  </cols>
  <sheetData>
    <row r="1" spans="1:62" s="17" customFormat="1" ht="19.5" customHeight="1" x14ac:dyDescent="0.3">
      <c r="A1" s="46" t="s">
        <v>24</v>
      </c>
      <c r="B1" s="16" t="s">
        <v>2</v>
      </c>
      <c r="C1" s="61" t="s">
        <v>31</v>
      </c>
      <c r="D1" s="27" t="s">
        <v>3</v>
      </c>
      <c r="E1" s="27" t="s">
        <v>4</v>
      </c>
      <c r="F1" s="20"/>
      <c r="G1" s="65" t="s">
        <v>5</v>
      </c>
      <c r="H1" s="65"/>
      <c r="I1" s="65"/>
      <c r="J1" s="65"/>
      <c r="K1" s="65" t="s">
        <v>16</v>
      </c>
      <c r="L1" s="65"/>
      <c r="M1" s="51"/>
      <c r="N1" s="65" t="s">
        <v>7</v>
      </c>
      <c r="O1" s="65"/>
      <c r="P1" s="65"/>
      <c r="Q1" s="65"/>
      <c r="R1" s="65" t="s">
        <v>17</v>
      </c>
      <c r="S1" s="65"/>
      <c r="T1" s="54"/>
      <c r="U1" s="65" t="s">
        <v>8</v>
      </c>
      <c r="V1" s="65"/>
      <c r="W1" s="65"/>
      <c r="X1" s="65"/>
      <c r="Y1" s="65" t="s">
        <v>18</v>
      </c>
      <c r="Z1" s="66"/>
      <c r="AA1" s="54"/>
      <c r="AB1" s="65" t="s">
        <v>11</v>
      </c>
      <c r="AC1" s="65"/>
      <c r="AD1" s="65"/>
      <c r="AE1" s="65"/>
      <c r="AF1" s="65" t="s">
        <v>19</v>
      </c>
      <c r="AG1" s="65"/>
      <c r="AH1" s="54"/>
      <c r="AI1" s="65" t="s">
        <v>12</v>
      </c>
      <c r="AJ1" s="65"/>
      <c r="AK1" s="65"/>
      <c r="AL1" s="65"/>
      <c r="AM1" s="65" t="s">
        <v>20</v>
      </c>
      <c r="AN1" s="65"/>
      <c r="AO1" s="54"/>
      <c r="AP1" s="65" t="s">
        <v>13</v>
      </c>
      <c r="AQ1" s="65"/>
      <c r="AR1" s="65"/>
      <c r="AS1" s="65"/>
      <c r="AT1" s="65" t="s">
        <v>21</v>
      </c>
      <c r="AU1" s="65"/>
      <c r="AV1" s="54"/>
      <c r="AW1" s="65" t="s">
        <v>28</v>
      </c>
      <c r="AX1" s="65"/>
      <c r="AY1" s="65"/>
      <c r="AZ1" s="65"/>
      <c r="BA1" s="65" t="s">
        <v>29</v>
      </c>
      <c r="BB1" s="65"/>
      <c r="BC1" s="54"/>
      <c r="BD1" s="65" t="s">
        <v>14</v>
      </c>
      <c r="BE1" s="65"/>
      <c r="BF1" s="65"/>
      <c r="BG1" s="65"/>
      <c r="BH1" s="65" t="s">
        <v>22</v>
      </c>
      <c r="BI1" s="66"/>
      <c r="BJ1" s="23" t="s">
        <v>23</v>
      </c>
    </row>
    <row r="2" spans="1:62" x14ac:dyDescent="0.25">
      <c r="A2" s="47"/>
      <c r="B2" s="48"/>
      <c r="C2" s="62"/>
      <c r="D2" s="15"/>
      <c r="E2" s="9"/>
      <c r="F2" s="21"/>
      <c r="G2" s="15" t="s">
        <v>0</v>
      </c>
      <c r="H2" s="10" t="s">
        <v>1</v>
      </c>
      <c r="I2" s="10" t="s">
        <v>6</v>
      </c>
      <c r="J2" s="15" t="s">
        <v>10</v>
      </c>
      <c r="K2" s="11" t="s">
        <v>3</v>
      </c>
      <c r="L2" s="15" t="s">
        <v>9</v>
      </c>
      <c r="M2" s="52"/>
      <c r="N2" s="15" t="s">
        <v>0</v>
      </c>
      <c r="O2" s="10" t="s">
        <v>1</v>
      </c>
      <c r="P2" s="10" t="s">
        <v>6</v>
      </c>
      <c r="Q2" s="15" t="s">
        <v>10</v>
      </c>
      <c r="R2" s="11" t="s">
        <v>3</v>
      </c>
      <c r="S2" s="15" t="s">
        <v>9</v>
      </c>
      <c r="T2" s="52"/>
      <c r="U2" s="15" t="s">
        <v>0</v>
      </c>
      <c r="V2" s="10" t="s">
        <v>1</v>
      </c>
      <c r="W2" s="10" t="s">
        <v>6</v>
      </c>
      <c r="X2" s="15" t="s">
        <v>10</v>
      </c>
      <c r="Y2" s="11" t="s">
        <v>3</v>
      </c>
      <c r="Z2" s="12" t="s">
        <v>9</v>
      </c>
      <c r="AA2" s="52"/>
      <c r="AB2" s="15" t="s">
        <v>0</v>
      </c>
      <c r="AC2" s="10" t="s">
        <v>1</v>
      </c>
      <c r="AD2" s="10" t="s">
        <v>6</v>
      </c>
      <c r="AE2" s="15" t="s">
        <v>10</v>
      </c>
      <c r="AF2" s="11" t="s">
        <v>3</v>
      </c>
      <c r="AG2" s="15" t="s">
        <v>9</v>
      </c>
      <c r="AH2" s="52"/>
      <c r="AI2" s="15" t="s">
        <v>0</v>
      </c>
      <c r="AJ2" s="10" t="s">
        <v>1</v>
      </c>
      <c r="AK2" s="10" t="s">
        <v>6</v>
      </c>
      <c r="AL2" s="15" t="s">
        <v>10</v>
      </c>
      <c r="AM2" s="11" t="s">
        <v>3</v>
      </c>
      <c r="AN2" s="15" t="s">
        <v>9</v>
      </c>
      <c r="AO2" s="52"/>
      <c r="AP2" s="15" t="s">
        <v>0</v>
      </c>
      <c r="AQ2" s="10" t="s">
        <v>1</v>
      </c>
      <c r="AR2" s="10" t="s">
        <v>6</v>
      </c>
      <c r="AS2" s="15" t="s">
        <v>10</v>
      </c>
      <c r="AT2" s="11" t="s">
        <v>3</v>
      </c>
      <c r="AU2" s="15" t="s">
        <v>9</v>
      </c>
      <c r="AV2" s="52"/>
      <c r="AW2" s="15" t="s">
        <v>0</v>
      </c>
      <c r="AX2" s="10" t="s">
        <v>1</v>
      </c>
      <c r="AY2" s="10" t="s">
        <v>6</v>
      </c>
      <c r="AZ2" s="15" t="s">
        <v>10</v>
      </c>
      <c r="BA2" s="11" t="s">
        <v>3</v>
      </c>
      <c r="BB2" s="15" t="s">
        <v>9</v>
      </c>
      <c r="BC2" s="52"/>
      <c r="BD2" s="15" t="s">
        <v>0</v>
      </c>
      <c r="BE2" s="10" t="s">
        <v>1</v>
      </c>
      <c r="BF2" s="10" t="s">
        <v>6</v>
      </c>
      <c r="BG2" s="15" t="s">
        <v>10</v>
      </c>
      <c r="BH2" s="11" t="s">
        <v>3</v>
      </c>
      <c r="BI2" s="12" t="s">
        <v>9</v>
      </c>
      <c r="BJ2" s="22" t="s">
        <v>15</v>
      </c>
    </row>
    <row r="3" spans="1:62" s="4" customFormat="1" ht="15.75" x14ac:dyDescent="0.25">
      <c r="A3" s="28">
        <v>1</v>
      </c>
      <c r="B3" s="67" t="s">
        <v>32</v>
      </c>
      <c r="C3" s="68" t="s">
        <v>41</v>
      </c>
      <c r="D3" s="49">
        <v>1</v>
      </c>
      <c r="E3" s="25"/>
      <c r="F3" s="21"/>
      <c r="G3" s="18">
        <v>35.9</v>
      </c>
      <c r="H3" s="18">
        <v>34.299999999999997</v>
      </c>
      <c r="I3" s="18">
        <f>MIN(G3,H3)</f>
        <v>34.299999999999997</v>
      </c>
      <c r="J3" s="19">
        <f>I3</f>
        <v>34.299999999999997</v>
      </c>
      <c r="K3" s="8">
        <f>RANK(J$3:J$4,J$3:J$4,1)</f>
        <v>1</v>
      </c>
      <c r="L3" s="14">
        <f>RANK(J3,$J$3:$J$14,1)</f>
        <v>4</v>
      </c>
      <c r="M3" s="52"/>
      <c r="N3" s="18">
        <v>40.200000000000003</v>
      </c>
      <c r="O3" s="18">
        <v>38.9</v>
      </c>
      <c r="P3" s="18">
        <f>MIN(N3,O3)</f>
        <v>38.9</v>
      </c>
      <c r="Q3" s="19">
        <f>J3+P3</f>
        <v>73.199999999999989</v>
      </c>
      <c r="R3" s="8">
        <f>RANK(Q$3:Q$4,Q$3:Q$4,1)</f>
        <v>1</v>
      </c>
      <c r="S3" s="14">
        <f>RANK(Q3,$Q$3:$Q$14,1)</f>
        <v>3</v>
      </c>
      <c r="T3" s="52"/>
      <c r="U3" s="18">
        <v>66.099999999999994</v>
      </c>
      <c r="V3" s="18">
        <f>47.4+5</f>
        <v>52.4</v>
      </c>
      <c r="W3" s="18">
        <f>MIN(U3,V3)</f>
        <v>52.4</v>
      </c>
      <c r="X3" s="19">
        <f>Q3+W3</f>
        <v>125.6</v>
      </c>
      <c r="Y3" s="8">
        <f>RANK(X$3:X$4,X$3:X$4,1)</f>
        <v>2</v>
      </c>
      <c r="Z3" s="14">
        <f>RANK(X3,$X$3:$X$14,1)</f>
        <v>4</v>
      </c>
      <c r="AA3" s="52"/>
      <c r="AB3" s="18">
        <v>59.1</v>
      </c>
      <c r="AC3" s="18">
        <f>61.3+5</f>
        <v>66.3</v>
      </c>
      <c r="AD3" s="18">
        <f>MIN(AB3,AC3)</f>
        <v>59.1</v>
      </c>
      <c r="AE3" s="19">
        <f>X3+AD3</f>
        <v>184.7</v>
      </c>
      <c r="AF3" s="8">
        <f>RANK(AE$3:AE$11,AE$3:AE$11,1)</f>
        <v>3</v>
      </c>
      <c r="AG3" s="14">
        <f>RANK(AE3,$AE$3:$AE$14,1)</f>
        <v>4</v>
      </c>
      <c r="AH3" s="52"/>
      <c r="AI3" s="18">
        <v>39.299999999999997</v>
      </c>
      <c r="AJ3" s="18">
        <v>38.299999999999997</v>
      </c>
      <c r="AK3" s="18">
        <f>MIN(AI3,AJ3)</f>
        <v>38.299999999999997</v>
      </c>
      <c r="AL3" s="19">
        <f>AE3+AK3</f>
        <v>223</v>
      </c>
      <c r="AM3" s="8">
        <f>RANK(AL$3:AL$4,AL$3:AL$4,1)</f>
        <v>2</v>
      </c>
      <c r="AN3" s="14">
        <f>RANK(AL3,$AL$3:$AL$14,1)</f>
        <v>4</v>
      </c>
      <c r="AO3" s="52"/>
      <c r="AP3" s="18">
        <v>36.5</v>
      </c>
      <c r="AQ3" s="18">
        <v>36.5</v>
      </c>
      <c r="AR3" s="18">
        <f>MIN(AP3,AQ3)</f>
        <v>36.5</v>
      </c>
      <c r="AS3" s="19">
        <f t="shared" ref="AS3:AS11" si="0">AL3+AR3</f>
        <v>259.5</v>
      </c>
      <c r="AT3" s="8">
        <f>RANK(AS$3:AS$4,AS$3:AS$4,1)</f>
        <v>2</v>
      </c>
      <c r="AU3" s="14">
        <f>RANK(AS3,$AS$3:$AS$14,1)</f>
        <v>4</v>
      </c>
      <c r="AV3" s="52"/>
      <c r="AW3" s="18">
        <v>36.6</v>
      </c>
      <c r="AX3" s="18">
        <v>37.1</v>
      </c>
      <c r="AY3" s="18">
        <f>MIN(AW3,AX3)</f>
        <v>36.6</v>
      </c>
      <c r="AZ3" s="19">
        <f t="shared" ref="AZ3:AZ11" si="1">AS3+AY3</f>
        <v>296.10000000000002</v>
      </c>
      <c r="BA3" s="8">
        <f>RANK(AZ$3:AZ$4,AZ$3:AZ$4,1)</f>
        <v>2</v>
      </c>
      <c r="BB3" s="14">
        <f>RANK(AZ3,$AZ$3:$AZ$14,1)</f>
        <v>4</v>
      </c>
      <c r="BC3" s="52"/>
      <c r="BD3" s="18">
        <v>54.8</v>
      </c>
      <c r="BE3" s="18">
        <v>56.3</v>
      </c>
      <c r="BF3" s="18">
        <f>MIN(BD3,BE3)</f>
        <v>54.8</v>
      </c>
      <c r="BG3" s="19">
        <f t="shared" ref="BG3:BG10" si="2">AZ3+BF3</f>
        <v>350.90000000000003</v>
      </c>
      <c r="BH3" s="8">
        <f>RANK(BG$3:BG$4,BG$3:BG$4,1)</f>
        <v>2</v>
      </c>
      <c r="BI3" s="56">
        <f>RANK(BG3,$BG$3:$BG$14,1)</f>
        <v>4</v>
      </c>
      <c r="BJ3" s="24">
        <f>BG3/86400</f>
        <v>4.061342592592593E-3</v>
      </c>
    </row>
    <row r="4" spans="1:62" s="4" customFormat="1" ht="15.75" x14ac:dyDescent="0.25">
      <c r="A4" s="28">
        <v>7</v>
      </c>
      <c r="B4" s="67" t="s">
        <v>33</v>
      </c>
      <c r="C4" s="68" t="s">
        <v>36</v>
      </c>
      <c r="D4" s="49">
        <v>1</v>
      </c>
      <c r="E4" s="25"/>
      <c r="F4" s="21"/>
      <c r="G4" s="18">
        <f>35+5</f>
        <v>40</v>
      </c>
      <c r="H4" s="18">
        <v>35</v>
      </c>
      <c r="I4" s="18">
        <f t="shared" ref="I4" si="3">MIN(G4,H4)</f>
        <v>35</v>
      </c>
      <c r="J4" s="19">
        <f t="shared" ref="J4:J10" si="4">I4</f>
        <v>35</v>
      </c>
      <c r="K4" s="8">
        <f>RANK(J$3:J$4,J$3:J$4,1)</f>
        <v>2</v>
      </c>
      <c r="L4" s="14">
        <f>RANK(J4,$J$3:$J$14,1)</f>
        <v>5</v>
      </c>
      <c r="M4" s="52"/>
      <c r="N4" s="18">
        <v>39</v>
      </c>
      <c r="O4" s="18">
        <v>39.5</v>
      </c>
      <c r="P4" s="18">
        <f t="shared" ref="P4" si="5">MIN(N4,O4)</f>
        <v>39</v>
      </c>
      <c r="Q4" s="19">
        <f>J4+P4</f>
        <v>74</v>
      </c>
      <c r="R4" s="8">
        <f>RANK(Q$3:Q$11,Q$3:Q$11,1)</f>
        <v>3</v>
      </c>
      <c r="S4" s="14">
        <f>RANK(Q4,$Q$3:$Q$14,1)</f>
        <v>4</v>
      </c>
      <c r="T4" s="52"/>
      <c r="U4" s="18">
        <v>46.1</v>
      </c>
      <c r="V4" s="18">
        <v>45</v>
      </c>
      <c r="W4" s="18">
        <f t="shared" ref="W4" si="6">MIN(U4,V4)</f>
        <v>45</v>
      </c>
      <c r="X4" s="19">
        <f>Q4+W4</f>
        <v>119</v>
      </c>
      <c r="Y4" s="8">
        <f>RANK(X$3:X$4,X$3:X$4,1)</f>
        <v>1</v>
      </c>
      <c r="Z4" s="14">
        <f>RANK(X4,$X$3:$X$14,1)</f>
        <v>3</v>
      </c>
      <c r="AA4" s="52"/>
      <c r="AB4" s="18">
        <v>57.8</v>
      </c>
      <c r="AC4" s="18">
        <v>54.5</v>
      </c>
      <c r="AD4" s="18">
        <f t="shared" ref="AD4" si="7">MIN(AB4,AC4)</f>
        <v>54.5</v>
      </c>
      <c r="AE4" s="19">
        <f t="shared" ref="AE4" si="8">X4+AD4</f>
        <v>173.5</v>
      </c>
      <c r="AF4" s="8">
        <f>RANK(AE$3:AE$11,AE$3:AE$11,1)</f>
        <v>2</v>
      </c>
      <c r="AG4" s="14">
        <f>RANK(AE4,$AE$3:$AE$14,1)</f>
        <v>2</v>
      </c>
      <c r="AH4" s="52"/>
      <c r="AI4" s="18">
        <f>42.9+5</f>
        <v>47.9</v>
      </c>
      <c r="AJ4" s="18">
        <v>42.2</v>
      </c>
      <c r="AK4" s="18">
        <f t="shared" ref="AK4" si="9">MIN(AI4,AJ4)</f>
        <v>42.2</v>
      </c>
      <c r="AL4" s="19">
        <f>AE4+AK4</f>
        <v>215.7</v>
      </c>
      <c r="AM4" s="8">
        <f>RANK(AL$3:AL$4,AL$3:AL$4,1)</f>
        <v>1</v>
      </c>
      <c r="AN4" s="14">
        <f>RANK(AL4,$AL$3:$AL$14,1)</f>
        <v>3</v>
      </c>
      <c r="AO4" s="52"/>
      <c r="AP4" s="18">
        <v>38.4</v>
      </c>
      <c r="AQ4" s="18">
        <v>37.5</v>
      </c>
      <c r="AR4" s="18">
        <f t="shared" ref="AR4" si="10">MIN(AP4,AQ4)</f>
        <v>37.5</v>
      </c>
      <c r="AS4" s="19">
        <f t="shared" si="0"/>
        <v>253.2</v>
      </c>
      <c r="AT4" s="8">
        <f>RANK(AS$3:AS$4,AS$3:AS$4,1)</f>
        <v>1</v>
      </c>
      <c r="AU4" s="14">
        <f>RANK(AS4,$AS$3:$AS$14,1)</f>
        <v>3</v>
      </c>
      <c r="AV4" s="52"/>
      <c r="AW4" s="18">
        <v>47.7</v>
      </c>
      <c r="AX4" s="18">
        <v>38</v>
      </c>
      <c r="AY4" s="18">
        <f t="shared" ref="AY4" si="11">MIN(AW4,AX4)</f>
        <v>38</v>
      </c>
      <c r="AZ4" s="19">
        <f t="shared" si="1"/>
        <v>291.2</v>
      </c>
      <c r="BA4" s="8">
        <f>RANK(AZ$3:AZ$4,AZ$3:AZ$4,1)</f>
        <v>1</v>
      </c>
      <c r="BB4" s="14">
        <f>RANK(AZ4,$AZ$3:$AZ$14,1)</f>
        <v>3</v>
      </c>
      <c r="BC4" s="52"/>
      <c r="BD4" s="18">
        <v>65.3</v>
      </c>
      <c r="BE4" s="18">
        <v>59.2</v>
      </c>
      <c r="BF4" s="18">
        <f t="shared" ref="BF4" si="12">MIN(BD4,BE4)</f>
        <v>59.2</v>
      </c>
      <c r="BG4" s="19">
        <f t="shared" si="2"/>
        <v>350.4</v>
      </c>
      <c r="BH4" s="8">
        <f>RANK(BG$3:BG$4,BG$3:BG$4,1)</f>
        <v>1</v>
      </c>
      <c r="BI4" s="56">
        <f>RANK(BG4,$BG$3:$BG$14,1)</f>
        <v>3</v>
      </c>
      <c r="BJ4" s="24">
        <f>BG4/86400</f>
        <v>4.0555555555555553E-3</v>
      </c>
    </row>
    <row r="5" spans="1:62" s="4" customFormat="1" ht="15.75" x14ac:dyDescent="0.25">
      <c r="A5" s="28"/>
      <c r="B5" s="67"/>
      <c r="C5" s="68"/>
      <c r="D5" s="49"/>
      <c r="E5" s="25"/>
      <c r="F5" s="21"/>
      <c r="G5" s="18"/>
      <c r="H5" s="18"/>
      <c r="I5" s="18"/>
      <c r="J5" s="19"/>
      <c r="K5" s="8"/>
      <c r="L5" s="14"/>
      <c r="M5" s="52"/>
      <c r="N5" s="18"/>
      <c r="O5" s="18"/>
      <c r="P5" s="18"/>
      <c r="Q5" s="19"/>
      <c r="R5" s="8"/>
      <c r="S5" s="14"/>
      <c r="T5" s="52"/>
      <c r="U5" s="18"/>
      <c r="V5" s="18"/>
      <c r="W5" s="18"/>
      <c r="X5" s="19"/>
      <c r="Y5" s="8"/>
      <c r="Z5" s="14"/>
      <c r="AA5" s="52"/>
      <c r="AB5" s="18"/>
      <c r="AC5" s="18"/>
      <c r="AD5" s="18"/>
      <c r="AE5" s="19"/>
      <c r="AF5" s="8"/>
      <c r="AG5" s="14"/>
      <c r="AH5" s="52"/>
      <c r="AI5" s="18"/>
      <c r="AJ5" s="18"/>
      <c r="AK5" s="18"/>
      <c r="AL5" s="19"/>
      <c r="AM5" s="8"/>
      <c r="AN5" s="14"/>
      <c r="AO5" s="52"/>
      <c r="AP5" s="18"/>
      <c r="AQ5" s="18"/>
      <c r="AR5" s="18"/>
      <c r="AS5" s="19"/>
      <c r="AT5" s="8"/>
      <c r="AU5" s="14"/>
      <c r="AV5" s="52"/>
      <c r="AW5" s="18"/>
      <c r="AX5" s="18"/>
      <c r="AY5" s="18"/>
      <c r="AZ5" s="19"/>
      <c r="BA5" s="8"/>
      <c r="BB5" s="14"/>
      <c r="BC5" s="52"/>
      <c r="BD5" s="18"/>
      <c r="BE5" s="18"/>
      <c r="BF5" s="18"/>
      <c r="BG5" s="19"/>
      <c r="BH5" s="8"/>
      <c r="BI5" s="56"/>
      <c r="BJ5" s="24"/>
    </row>
    <row r="6" spans="1:62" s="4" customFormat="1" ht="15.75" x14ac:dyDescent="0.25">
      <c r="A6" s="28">
        <v>2</v>
      </c>
      <c r="B6" s="67" t="s">
        <v>34</v>
      </c>
      <c r="C6" s="68" t="s">
        <v>36</v>
      </c>
      <c r="D6" s="49">
        <v>2</v>
      </c>
      <c r="E6" s="25"/>
      <c r="F6" s="21"/>
      <c r="G6" s="18">
        <v>39</v>
      </c>
      <c r="H6" s="18">
        <v>36.1</v>
      </c>
      <c r="I6" s="18">
        <f>MIN(G6,H6)</f>
        <v>36.1</v>
      </c>
      <c r="J6" s="19">
        <f>I6</f>
        <v>36.1</v>
      </c>
      <c r="K6" s="8">
        <f>RANK(J$6:J$7,J$6:J$7,1)</f>
        <v>2</v>
      </c>
      <c r="L6" s="14">
        <f>RANK(J6,$J$3:$J$14,1)</f>
        <v>7</v>
      </c>
      <c r="M6" s="52"/>
      <c r="N6" s="18">
        <v>40.5</v>
      </c>
      <c r="O6" s="18">
        <f>39+5</f>
        <v>44</v>
      </c>
      <c r="P6" s="18">
        <f t="shared" ref="P6:P11" si="13">MIN(N6,O6)</f>
        <v>40.5</v>
      </c>
      <c r="Q6" s="19">
        <f>J6+P6</f>
        <v>76.599999999999994</v>
      </c>
      <c r="R6" s="8">
        <f>RANK(Q$6:Q$7,Q$6:Q$7,1)</f>
        <v>1</v>
      </c>
      <c r="S6" s="14">
        <f>RANK(Q6,$Q$3:$Q$14,1)</f>
        <v>5</v>
      </c>
      <c r="T6" s="52"/>
      <c r="U6" s="18">
        <v>53.5</v>
      </c>
      <c r="V6" s="18">
        <v>49.8</v>
      </c>
      <c r="W6" s="18">
        <f t="shared" ref="W6:W11" si="14">MIN(U6,V6)</f>
        <v>49.8</v>
      </c>
      <c r="X6" s="19">
        <f t="shared" ref="X6:X11" si="15">Q6+W6</f>
        <v>126.39999999999999</v>
      </c>
      <c r="Y6" s="8">
        <f>RANK(X$6:X$7,X$6:X$7,1)</f>
        <v>1</v>
      </c>
      <c r="Z6" s="14">
        <f>RANK(X6,$X$3:$X$14,1)</f>
        <v>5</v>
      </c>
      <c r="AA6" s="52"/>
      <c r="AB6" s="18">
        <v>59.3</v>
      </c>
      <c r="AC6" s="18">
        <v>60</v>
      </c>
      <c r="AD6" s="18">
        <f t="shared" ref="AD6:AD11" si="16">MIN(AB6,AC6)</f>
        <v>59.3</v>
      </c>
      <c r="AE6" s="19">
        <f t="shared" ref="AE6:AE11" si="17">X6+AD6</f>
        <v>185.7</v>
      </c>
      <c r="AF6" s="8">
        <f>RANK(AE$3:AE$11,AE$3:AE$11,1)</f>
        <v>4</v>
      </c>
      <c r="AG6" s="14">
        <f>RANK(AE6,$AE$3:$AE$14,1)</f>
        <v>5</v>
      </c>
      <c r="AH6" s="52"/>
      <c r="AI6" s="18">
        <v>41.5</v>
      </c>
      <c r="AJ6" s="18">
        <f>40.7+5</f>
        <v>45.7</v>
      </c>
      <c r="AK6" s="18">
        <f t="shared" ref="AK6:AK11" si="18">MIN(AI6,AJ6)</f>
        <v>41.5</v>
      </c>
      <c r="AL6" s="19">
        <f>AE6+AK6</f>
        <v>227.2</v>
      </c>
      <c r="AM6" s="8">
        <f>RANK(AL$6:AL$7,AL$6:AL$7,1)</f>
        <v>1</v>
      </c>
      <c r="AN6" s="14">
        <f>RANK(AL6,$AL$3:$AL$14,1)</f>
        <v>5</v>
      </c>
      <c r="AO6" s="52"/>
      <c r="AP6" s="18">
        <v>40.799999999999997</v>
      </c>
      <c r="AQ6" s="18">
        <v>37.1</v>
      </c>
      <c r="AR6" s="18">
        <f t="shared" ref="AR6:AR11" si="19">MIN(AP6,AQ6)</f>
        <v>37.1</v>
      </c>
      <c r="AS6" s="19">
        <f t="shared" si="0"/>
        <v>264.3</v>
      </c>
      <c r="AT6" s="8">
        <f>RANK(AS$6:AS$7,AS$6:AS$7,1)</f>
        <v>1</v>
      </c>
      <c r="AU6" s="14">
        <f>RANK(AS6,$AS$3:$AS$14,1)</f>
        <v>5</v>
      </c>
      <c r="AV6" s="52"/>
      <c r="AW6" s="18">
        <v>38.700000000000003</v>
      </c>
      <c r="AX6" s="18">
        <v>36.799999999999997</v>
      </c>
      <c r="AY6" s="18">
        <f t="shared" ref="AY6:AY11" si="20">MIN(AW6,AX6)</f>
        <v>36.799999999999997</v>
      </c>
      <c r="AZ6" s="19">
        <f t="shared" si="1"/>
        <v>301.10000000000002</v>
      </c>
      <c r="BA6" s="8">
        <f>RANK(AZ$6:AZ$7,AZ$6:AZ$7,1)</f>
        <v>1</v>
      </c>
      <c r="BB6" s="14">
        <f>RANK(AZ6,$AZ$3:$AZ$14,1)</f>
        <v>5</v>
      </c>
      <c r="BC6" s="52"/>
      <c r="BD6" s="18">
        <v>56</v>
      </c>
      <c r="BE6" s="18">
        <v>55.5</v>
      </c>
      <c r="BF6" s="18">
        <f t="shared" ref="BF6:BF10" si="21">MIN(BD6,BE6)</f>
        <v>55.5</v>
      </c>
      <c r="BG6" s="19">
        <f t="shared" si="2"/>
        <v>356.6</v>
      </c>
      <c r="BH6" s="8">
        <f>RANK(BG$6:BG$7,BG$6:BG$7,1)</f>
        <v>1</v>
      </c>
      <c r="BI6" s="56">
        <f>RANK(BG6,$BG$3:$BG$14,1)</f>
        <v>5</v>
      </c>
      <c r="BJ6" s="24">
        <f>BG6/86400</f>
        <v>4.1273148148148154E-3</v>
      </c>
    </row>
    <row r="7" spans="1:62" s="4" customFormat="1" ht="15.75" x14ac:dyDescent="0.25">
      <c r="A7" s="28">
        <v>3</v>
      </c>
      <c r="B7" s="67" t="s">
        <v>42</v>
      </c>
      <c r="C7" s="68" t="s">
        <v>36</v>
      </c>
      <c r="D7" s="49">
        <v>2</v>
      </c>
      <c r="E7" s="25"/>
      <c r="F7" s="21"/>
      <c r="G7" s="18">
        <v>37.200000000000003</v>
      </c>
      <c r="H7" s="18">
        <v>35.700000000000003</v>
      </c>
      <c r="I7" s="18">
        <f>MIN(G7,H7)</f>
        <v>35.700000000000003</v>
      </c>
      <c r="J7" s="19">
        <f>I7</f>
        <v>35.700000000000003</v>
      </c>
      <c r="K7" s="8">
        <f>RANK(J$6:J$7,J$6:J$7,1)</f>
        <v>1</v>
      </c>
      <c r="L7" s="14">
        <f>RANK(J7,$J$3:$J$14,1)</f>
        <v>6</v>
      </c>
      <c r="M7" s="52"/>
      <c r="N7" s="18">
        <v>41.7</v>
      </c>
      <c r="O7" s="18">
        <v>41.6</v>
      </c>
      <c r="P7" s="18">
        <f t="shared" si="13"/>
        <v>41.6</v>
      </c>
      <c r="Q7" s="19">
        <f>J7+P7</f>
        <v>77.300000000000011</v>
      </c>
      <c r="R7" s="8">
        <f>RANK(Q$6:Q$7,Q$6:Q$7,1)</f>
        <v>2</v>
      </c>
      <c r="S7" s="14">
        <f>RANK(Q7,$Q$3:$Q$14,1)</f>
        <v>6</v>
      </c>
      <c r="T7" s="52"/>
      <c r="U7" s="18">
        <v>55.2</v>
      </c>
      <c r="V7" s="18">
        <v>50.5</v>
      </c>
      <c r="W7" s="18">
        <f t="shared" si="14"/>
        <v>50.5</v>
      </c>
      <c r="X7" s="19">
        <f t="shared" si="15"/>
        <v>127.80000000000001</v>
      </c>
      <c r="Y7" s="8">
        <f>RANK(X$6:X$7,X$6:X$7,1)</f>
        <v>2</v>
      </c>
      <c r="Z7" s="14">
        <f>RANK(X7,$X$3:$X$14,1)</f>
        <v>7</v>
      </c>
      <c r="AA7" s="52"/>
      <c r="AB7" s="18">
        <v>65.2</v>
      </c>
      <c r="AC7" s="18">
        <f>65.9+5</f>
        <v>70.900000000000006</v>
      </c>
      <c r="AD7" s="18">
        <f t="shared" si="16"/>
        <v>65.2</v>
      </c>
      <c r="AE7" s="19">
        <f t="shared" si="17"/>
        <v>193</v>
      </c>
      <c r="AF7" s="8">
        <f>RANK(AE$3:AE$11,AE$3:AE$11,1)</f>
        <v>7</v>
      </c>
      <c r="AG7" s="14">
        <f>RANK(AE7,$AE$3:$AE$14,1)</f>
        <v>8</v>
      </c>
      <c r="AH7" s="52"/>
      <c r="AI7" s="18">
        <f>53.5+5</f>
        <v>58.5</v>
      </c>
      <c r="AJ7" s="18">
        <v>39.799999999999997</v>
      </c>
      <c r="AK7" s="18">
        <f t="shared" si="18"/>
        <v>39.799999999999997</v>
      </c>
      <c r="AL7" s="19">
        <f t="shared" ref="AL7:AL11" si="22">AE7+AK7</f>
        <v>232.8</v>
      </c>
      <c r="AM7" s="8">
        <f>RANK(AL$6:AL$7,AL$6:AL$7,1)</f>
        <v>2</v>
      </c>
      <c r="AN7" s="14">
        <f>RANK(AL7,$AL$3:$AL$14,1)</f>
        <v>8</v>
      </c>
      <c r="AO7" s="52"/>
      <c r="AP7" s="18">
        <f>38.4+5</f>
        <v>43.4</v>
      </c>
      <c r="AQ7" s="18">
        <v>38.700000000000003</v>
      </c>
      <c r="AR7" s="18">
        <f t="shared" si="19"/>
        <v>38.700000000000003</v>
      </c>
      <c r="AS7" s="19">
        <f t="shared" si="0"/>
        <v>271.5</v>
      </c>
      <c r="AT7" s="8">
        <f>RANK(AS$6:AS$7,AS$6:AS$7,1)</f>
        <v>2</v>
      </c>
      <c r="AU7" s="14">
        <f>RANK(AS7,$AS$3:$AS$14,1)</f>
        <v>8</v>
      </c>
      <c r="AV7" s="52"/>
      <c r="AW7" s="18">
        <f>42.3+5</f>
        <v>47.3</v>
      </c>
      <c r="AX7" s="18">
        <v>38.799999999999997</v>
      </c>
      <c r="AY7" s="18">
        <f t="shared" si="20"/>
        <v>38.799999999999997</v>
      </c>
      <c r="AZ7" s="19">
        <f t="shared" si="1"/>
        <v>310.3</v>
      </c>
      <c r="BA7" s="8">
        <f>RANK(AZ$6:AZ$7,AZ$6:AZ$7,1)</f>
        <v>2</v>
      </c>
      <c r="BB7" s="14">
        <f>RANK(AZ7,$AZ$3:$AZ$14,1)</f>
        <v>8</v>
      </c>
      <c r="BC7" s="52"/>
      <c r="BD7" s="18">
        <v>63.3</v>
      </c>
      <c r="BE7" s="18">
        <v>81.900000000000006</v>
      </c>
      <c r="BF7" s="18">
        <f t="shared" si="21"/>
        <v>63.3</v>
      </c>
      <c r="BG7" s="19">
        <f t="shared" si="2"/>
        <v>373.6</v>
      </c>
      <c r="BH7" s="8">
        <f>RANK(BG$6:BG$7,BG$6:BG$7,1)</f>
        <v>2</v>
      </c>
      <c r="BI7" s="56">
        <f>RANK(BG7,$BG$3:$BG$14,1)</f>
        <v>8</v>
      </c>
      <c r="BJ7" s="24">
        <f t="shared" ref="BJ7:BJ11" si="23">BG7/86400</f>
        <v>4.3240740740740739E-3</v>
      </c>
    </row>
    <row r="8" spans="1:62" s="4" customFormat="1" ht="15.75" x14ac:dyDescent="0.25">
      <c r="A8" s="28"/>
      <c r="B8" s="67"/>
      <c r="C8" s="68"/>
      <c r="D8" s="49"/>
      <c r="E8" s="25"/>
      <c r="F8" s="21"/>
      <c r="G8" s="18"/>
      <c r="H8" s="18"/>
      <c r="I8" s="18"/>
      <c r="J8" s="19"/>
      <c r="K8" s="8"/>
      <c r="L8" s="14"/>
      <c r="M8" s="52"/>
      <c r="N8" s="18"/>
      <c r="O8" s="18"/>
      <c r="P8" s="18"/>
      <c r="Q8" s="19"/>
      <c r="R8" s="8"/>
      <c r="S8" s="14"/>
      <c r="T8" s="52"/>
      <c r="U8" s="18"/>
      <c r="V8" s="18"/>
      <c r="W8" s="18"/>
      <c r="X8" s="19"/>
      <c r="Y8" s="8"/>
      <c r="Z8" s="14"/>
      <c r="AA8" s="52"/>
      <c r="AB8" s="18"/>
      <c r="AC8" s="18"/>
      <c r="AD8" s="18"/>
      <c r="AE8" s="19"/>
      <c r="AF8" s="8"/>
      <c r="AG8" s="14"/>
      <c r="AH8" s="52"/>
      <c r="AI8" s="18"/>
      <c r="AJ8" s="18"/>
      <c r="AK8" s="18"/>
      <c r="AL8" s="19"/>
      <c r="AM8" s="8"/>
      <c r="AN8" s="14"/>
      <c r="AO8" s="52"/>
      <c r="AP8" s="18"/>
      <c r="AQ8" s="18"/>
      <c r="AR8" s="18"/>
      <c r="AS8" s="19"/>
      <c r="AT8" s="8"/>
      <c r="AU8" s="14"/>
      <c r="AV8" s="52"/>
      <c r="AW8" s="18"/>
      <c r="AX8" s="18"/>
      <c r="AY8" s="18"/>
      <c r="AZ8" s="19"/>
      <c r="BA8" s="8"/>
      <c r="BB8" s="14"/>
      <c r="BC8" s="52"/>
      <c r="BD8" s="18"/>
      <c r="BE8" s="18"/>
      <c r="BF8" s="18"/>
      <c r="BG8" s="19"/>
      <c r="BH8" s="8"/>
      <c r="BI8" s="56"/>
      <c r="BJ8" s="24"/>
    </row>
    <row r="9" spans="1:62" s="4" customFormat="1" ht="15.75" x14ac:dyDescent="0.25">
      <c r="A9" s="28">
        <v>4</v>
      </c>
      <c r="B9" s="67" t="s">
        <v>35</v>
      </c>
      <c r="C9" s="68" t="s">
        <v>36</v>
      </c>
      <c r="D9" s="49">
        <v>3</v>
      </c>
      <c r="E9" s="25"/>
      <c r="F9" s="21"/>
      <c r="G9" s="18">
        <v>37.200000000000003</v>
      </c>
      <c r="H9" s="18">
        <v>33.200000000000003</v>
      </c>
      <c r="I9" s="18">
        <f>MIN(G9,H9)</f>
        <v>33.200000000000003</v>
      </c>
      <c r="J9" s="19">
        <f t="shared" si="4"/>
        <v>33.200000000000003</v>
      </c>
      <c r="K9" s="8">
        <f>RANK(J$9:J$11,J$9:J$11,1)</f>
        <v>2</v>
      </c>
      <c r="L9" s="14">
        <f>RANK(J9,$J$3:$J$14,1)</f>
        <v>3</v>
      </c>
      <c r="M9" s="52"/>
      <c r="N9" s="18">
        <v>57.6</v>
      </c>
      <c r="O9" s="18">
        <v>44.2</v>
      </c>
      <c r="P9" s="18">
        <f t="shared" si="13"/>
        <v>44.2</v>
      </c>
      <c r="Q9" s="19">
        <f>J9+P9</f>
        <v>77.400000000000006</v>
      </c>
      <c r="R9" s="8">
        <f>RANK(Q$9:Q$11,Q$9:Q$11,1)</f>
        <v>3</v>
      </c>
      <c r="S9" s="14">
        <f>RANK(Q9,$Q$3:$Q$14,1)</f>
        <v>8</v>
      </c>
      <c r="T9" s="52"/>
      <c r="U9" s="18">
        <v>58.6</v>
      </c>
      <c r="V9" s="18">
        <v>52.1</v>
      </c>
      <c r="W9" s="18">
        <f t="shared" si="14"/>
        <v>52.1</v>
      </c>
      <c r="X9" s="19">
        <f t="shared" si="15"/>
        <v>129.5</v>
      </c>
      <c r="Y9" s="8">
        <f>RANK(X$9:X$11,X$9:X$11,1)</f>
        <v>3</v>
      </c>
      <c r="Z9" s="14">
        <f>RANK(X9,$X$3:$X$14,1)</f>
        <v>8</v>
      </c>
      <c r="AA9" s="52"/>
      <c r="AB9" s="18">
        <v>64.900000000000006</v>
      </c>
      <c r="AC9" s="18">
        <v>61.1</v>
      </c>
      <c r="AD9" s="18">
        <f t="shared" si="16"/>
        <v>61.1</v>
      </c>
      <c r="AE9" s="19">
        <f t="shared" si="17"/>
        <v>190.6</v>
      </c>
      <c r="AF9" s="8">
        <f>RANK(AE$3:AE$11,AE$3:AE$11,1)</f>
        <v>5</v>
      </c>
      <c r="AG9" s="14">
        <f>RANK(AE9,$AE$3:$AE$14,1)</f>
        <v>6</v>
      </c>
      <c r="AH9" s="52"/>
      <c r="AI9" s="18">
        <v>42.6</v>
      </c>
      <c r="AJ9" s="18">
        <v>41</v>
      </c>
      <c r="AK9" s="18">
        <f t="shared" si="18"/>
        <v>41</v>
      </c>
      <c r="AL9" s="19">
        <f t="shared" si="22"/>
        <v>231.6</v>
      </c>
      <c r="AM9" s="8">
        <f>RANK(AL$9:AL$11,AL$9:AL$11,1)</f>
        <v>2</v>
      </c>
      <c r="AN9" s="14">
        <f>RANK(AL9,$AL$3:$AL$14,1)</f>
        <v>6</v>
      </c>
      <c r="AO9" s="52"/>
      <c r="AP9" s="18">
        <f>41+5</f>
        <v>46</v>
      </c>
      <c r="AQ9" s="18">
        <v>37.6</v>
      </c>
      <c r="AR9" s="18">
        <f t="shared" si="19"/>
        <v>37.6</v>
      </c>
      <c r="AS9" s="19">
        <f t="shared" si="0"/>
        <v>269.2</v>
      </c>
      <c r="AT9" s="8">
        <f>RANK(AS$9:AS$11,AS$9:AS$11,1)</f>
        <v>2</v>
      </c>
      <c r="AU9" s="14">
        <f>RANK(AS9,$AS$3:$AS$14,1)</f>
        <v>6</v>
      </c>
      <c r="AV9" s="52"/>
      <c r="AW9" s="18">
        <v>36.700000000000003</v>
      </c>
      <c r="AX9" s="18">
        <v>38.6</v>
      </c>
      <c r="AY9" s="18">
        <f t="shared" si="20"/>
        <v>36.700000000000003</v>
      </c>
      <c r="AZ9" s="19">
        <f t="shared" si="1"/>
        <v>305.89999999999998</v>
      </c>
      <c r="BA9" s="8">
        <f>RANK(AZ$9:AZ$11,AZ$9:AZ$11,1)</f>
        <v>2</v>
      </c>
      <c r="BB9" s="14">
        <f>RANK(AZ9,$AZ$3:$AZ$14,1)</f>
        <v>6</v>
      </c>
      <c r="BC9" s="52"/>
      <c r="BD9" s="18">
        <v>62.6</v>
      </c>
      <c r="BE9" s="18">
        <v>66.5</v>
      </c>
      <c r="BF9" s="18">
        <f t="shared" si="21"/>
        <v>62.6</v>
      </c>
      <c r="BG9" s="19">
        <f t="shared" si="2"/>
        <v>368.5</v>
      </c>
      <c r="BH9" s="8">
        <f>RANK(BG$9:BG$11,BG$9:BG$11,1)</f>
        <v>3</v>
      </c>
      <c r="BI9" s="56">
        <f>RANK(BG9,$BG$3:$BG$14,1)</f>
        <v>7</v>
      </c>
      <c r="BJ9" s="24">
        <f t="shared" si="23"/>
        <v>4.2650462962962963E-3</v>
      </c>
    </row>
    <row r="10" spans="1:62" s="4" customFormat="1" ht="15.75" x14ac:dyDescent="0.25">
      <c r="A10" s="28">
        <v>6</v>
      </c>
      <c r="B10" s="67" t="s">
        <v>37</v>
      </c>
      <c r="C10" s="68" t="s">
        <v>36</v>
      </c>
      <c r="D10" s="49">
        <v>3</v>
      </c>
      <c r="E10" s="25"/>
      <c r="F10" s="21"/>
      <c r="G10" s="50">
        <v>37.200000000000003</v>
      </c>
      <c r="H10" s="18">
        <f>5+34.8</f>
        <v>39.799999999999997</v>
      </c>
      <c r="I10" s="18">
        <f>MIN(G10,H10)</f>
        <v>37.200000000000003</v>
      </c>
      <c r="J10" s="19">
        <f t="shared" si="4"/>
        <v>37.200000000000003</v>
      </c>
      <c r="K10" s="8">
        <f>RANK(J$9:J$11,J$9:J$11,1)</f>
        <v>3</v>
      </c>
      <c r="L10" s="14">
        <f>RANK(J10,$J$3:$J$14,1)</f>
        <v>8</v>
      </c>
      <c r="M10" s="52"/>
      <c r="N10" s="18">
        <v>40.1</v>
      </c>
      <c r="O10" s="18">
        <v>48.4</v>
      </c>
      <c r="P10" s="18">
        <f t="shared" si="13"/>
        <v>40.1</v>
      </c>
      <c r="Q10" s="19">
        <f t="shared" ref="Q10:Q11" si="24">J10+P10</f>
        <v>77.300000000000011</v>
      </c>
      <c r="R10" s="8">
        <f>RANK(Q$9:Q$11,Q$9:Q$11,1)</f>
        <v>2</v>
      </c>
      <c r="S10" s="14">
        <f>RANK(Q10,$Q$3:$Q$14,1)</f>
        <v>6</v>
      </c>
      <c r="T10" s="52"/>
      <c r="U10" s="18">
        <v>52.9</v>
      </c>
      <c r="V10" s="18">
        <v>49.1</v>
      </c>
      <c r="W10" s="18">
        <f t="shared" si="14"/>
        <v>49.1</v>
      </c>
      <c r="X10" s="19">
        <f t="shared" si="15"/>
        <v>126.4</v>
      </c>
      <c r="Y10" s="8">
        <f>RANK(X$9:X$11,X$9:X$11,1)</f>
        <v>2</v>
      </c>
      <c r="Z10" s="14">
        <f>RANK(X10,$X$3:$X$14,1)</f>
        <v>6</v>
      </c>
      <c r="AA10" s="52"/>
      <c r="AB10" s="18">
        <v>68.099999999999994</v>
      </c>
      <c r="AC10" s="18">
        <v>64.400000000000006</v>
      </c>
      <c r="AD10" s="18">
        <f t="shared" si="16"/>
        <v>64.400000000000006</v>
      </c>
      <c r="AE10" s="19">
        <f t="shared" si="17"/>
        <v>190.8</v>
      </c>
      <c r="AF10" s="8">
        <f>RANK(AE$3:AE$11,AE$3:AE$11,1)</f>
        <v>6</v>
      </c>
      <c r="AG10" s="14">
        <f>RANK(AE10,$AE$3:$AE$14,1)</f>
        <v>7</v>
      </c>
      <c r="AH10" s="52"/>
      <c r="AI10" s="18">
        <v>41.9</v>
      </c>
      <c r="AJ10" s="18">
        <v>41.9</v>
      </c>
      <c r="AK10" s="18">
        <f t="shared" si="18"/>
        <v>41.9</v>
      </c>
      <c r="AL10" s="19">
        <f t="shared" si="22"/>
        <v>232.70000000000002</v>
      </c>
      <c r="AM10" s="8">
        <f>RANK(AL$9:AL$11,AL$9:AL$11,1)</f>
        <v>3</v>
      </c>
      <c r="AN10" s="14">
        <f>RANK(AL10,$AL$3:$AL$14,1)</f>
        <v>7</v>
      </c>
      <c r="AO10" s="52"/>
      <c r="AP10" s="18">
        <v>38.9</v>
      </c>
      <c r="AQ10" s="18">
        <v>37.5</v>
      </c>
      <c r="AR10" s="18">
        <f t="shared" si="19"/>
        <v>37.5</v>
      </c>
      <c r="AS10" s="19">
        <f t="shared" si="0"/>
        <v>270.20000000000005</v>
      </c>
      <c r="AT10" s="8">
        <f>RANK(AS$9:AS$11,AS$9:AS$11,1)</f>
        <v>3</v>
      </c>
      <c r="AU10" s="14">
        <f>RANK(AS10,$AS$3:$AS$14,1)</f>
        <v>7</v>
      </c>
      <c r="AV10" s="52"/>
      <c r="AW10" s="18">
        <v>36.700000000000003</v>
      </c>
      <c r="AX10" s="18">
        <v>36.799999999999997</v>
      </c>
      <c r="AY10" s="18">
        <f t="shared" si="20"/>
        <v>36.700000000000003</v>
      </c>
      <c r="AZ10" s="19">
        <f t="shared" si="1"/>
        <v>306.90000000000003</v>
      </c>
      <c r="BA10" s="8">
        <f>RANK(AZ$9:AZ$11,AZ$9:AZ$11,1)</f>
        <v>3</v>
      </c>
      <c r="BB10" s="14">
        <f>RANK(AZ10,$AZ$3:$AZ$14,1)</f>
        <v>7</v>
      </c>
      <c r="BC10" s="52"/>
      <c r="BD10" s="18">
        <v>56.3</v>
      </c>
      <c r="BE10" s="18">
        <v>65.900000000000006</v>
      </c>
      <c r="BF10" s="18">
        <f t="shared" si="21"/>
        <v>56.3</v>
      </c>
      <c r="BG10" s="19">
        <f t="shared" si="2"/>
        <v>363.20000000000005</v>
      </c>
      <c r="BH10" s="8">
        <f>RANK(BG$9:BG$11,BG$9:BG$11,1)</f>
        <v>2</v>
      </c>
      <c r="BI10" s="56">
        <f>RANK(BG10,$BG$3:$BG$14,1)</f>
        <v>6</v>
      </c>
      <c r="BJ10" s="24">
        <f t="shared" si="23"/>
        <v>4.2037037037037043E-3</v>
      </c>
    </row>
    <row r="11" spans="1:62" s="4" customFormat="1" ht="15.75" x14ac:dyDescent="0.25">
      <c r="A11" s="28">
        <v>5</v>
      </c>
      <c r="B11" s="67" t="s">
        <v>38</v>
      </c>
      <c r="C11" s="68" t="s">
        <v>41</v>
      </c>
      <c r="D11" s="49">
        <v>3</v>
      </c>
      <c r="E11" s="25"/>
      <c r="F11" s="21"/>
      <c r="G11" s="50">
        <v>34.6</v>
      </c>
      <c r="H11" s="18">
        <v>32.799999999999997</v>
      </c>
      <c r="I11" s="18">
        <f>MIN(G11,H11)</f>
        <v>32.799999999999997</v>
      </c>
      <c r="J11" s="19">
        <f>I11</f>
        <v>32.799999999999997</v>
      </c>
      <c r="K11" s="8">
        <f>RANK(J$3:J$11,J$3:J$11,1)</f>
        <v>1</v>
      </c>
      <c r="L11" s="14">
        <f>RANK(J11,$J$3:$J$14,1)</f>
        <v>2</v>
      </c>
      <c r="M11" s="52"/>
      <c r="N11" s="18">
        <v>37.6</v>
      </c>
      <c r="O11" s="18">
        <v>36.5</v>
      </c>
      <c r="P11" s="18">
        <f t="shared" si="13"/>
        <v>36.5</v>
      </c>
      <c r="Q11" s="19">
        <f t="shared" si="24"/>
        <v>69.3</v>
      </c>
      <c r="R11" s="8">
        <f>RANK(Q$9:Q$11,Q$9:Q$11,1)</f>
        <v>1</v>
      </c>
      <c r="S11" s="14">
        <f>RANK(Q11,$Q$3:$Q$14,1)</f>
        <v>1</v>
      </c>
      <c r="T11" s="52"/>
      <c r="U11" s="18">
        <v>72.900000000000006</v>
      </c>
      <c r="V11" s="18">
        <v>45</v>
      </c>
      <c r="W11" s="18">
        <f t="shared" si="14"/>
        <v>45</v>
      </c>
      <c r="X11" s="19">
        <f t="shared" si="15"/>
        <v>114.3</v>
      </c>
      <c r="Y11" s="8">
        <f>RANK(X$9:X$11,X$9:X$11,1)</f>
        <v>1</v>
      </c>
      <c r="Z11" s="14">
        <f>RANK(X11,$X$3:$X$14,1)</f>
        <v>1</v>
      </c>
      <c r="AA11" s="52"/>
      <c r="AB11" s="18">
        <v>54.3</v>
      </c>
      <c r="AC11" s="18">
        <v>55</v>
      </c>
      <c r="AD11" s="18">
        <f t="shared" si="16"/>
        <v>54.3</v>
      </c>
      <c r="AE11" s="19">
        <f t="shared" si="17"/>
        <v>168.6</v>
      </c>
      <c r="AF11" s="8">
        <f>RANK(AE$3:AE$11,AE$3:AE$11,1)</f>
        <v>1</v>
      </c>
      <c r="AG11" s="14">
        <f>RANK(AE11,$AE$3:$AE$14,1)</f>
        <v>1</v>
      </c>
      <c r="AH11" s="52"/>
      <c r="AI11" s="18">
        <v>37.799999999999997</v>
      </c>
      <c r="AJ11" s="18">
        <v>37.5</v>
      </c>
      <c r="AK11" s="18">
        <f t="shared" si="18"/>
        <v>37.5</v>
      </c>
      <c r="AL11" s="19">
        <f t="shared" si="22"/>
        <v>206.1</v>
      </c>
      <c r="AM11" s="8">
        <f>RANK(AL$9:AL$11,AL$9:AL$11,1)</f>
        <v>1</v>
      </c>
      <c r="AN11" s="14">
        <f>RANK(AL11,$AL$3:$AL$14,1)</f>
        <v>1</v>
      </c>
      <c r="AO11" s="52"/>
      <c r="AP11" s="18">
        <v>36.299999999999997</v>
      </c>
      <c r="AQ11" s="18">
        <v>34.5</v>
      </c>
      <c r="AR11" s="18">
        <f t="shared" si="19"/>
        <v>34.5</v>
      </c>
      <c r="AS11" s="19">
        <f t="shared" si="0"/>
        <v>240.6</v>
      </c>
      <c r="AT11" s="8">
        <f>RANK(AS$9:AS$11,AS$9:AS$11,1)</f>
        <v>1</v>
      </c>
      <c r="AU11" s="14">
        <f>RANK(AS11,$AS$3:$AS$14,1)</f>
        <v>1</v>
      </c>
      <c r="AV11" s="52"/>
      <c r="AW11" s="18">
        <v>35.700000000000003</v>
      </c>
      <c r="AX11" s="18">
        <v>35.4</v>
      </c>
      <c r="AY11" s="18">
        <f t="shared" si="20"/>
        <v>35.4</v>
      </c>
      <c r="AZ11" s="19">
        <f t="shared" si="1"/>
        <v>276</v>
      </c>
      <c r="BA11" s="8">
        <f>RANK(AZ$9:AZ$11,AZ$9:AZ$11,1)</f>
        <v>1</v>
      </c>
      <c r="BB11" s="14">
        <f>RANK(AZ11,$AZ$3:$AZ$14,1)</f>
        <v>1</v>
      </c>
      <c r="BC11" s="52"/>
      <c r="BD11" s="18">
        <v>54.6</v>
      </c>
      <c r="BE11" s="18">
        <v>57.7</v>
      </c>
      <c r="BF11" s="18">
        <f>MIN(BD11,BE11)</f>
        <v>54.6</v>
      </c>
      <c r="BG11" s="19">
        <f>AZ11+BF11</f>
        <v>330.6</v>
      </c>
      <c r="BH11" s="8">
        <f>RANK(BG$9:BG$11,BG$9:BG$11,1)</f>
        <v>1</v>
      </c>
      <c r="BI11" s="56">
        <f>RANK(BG11,$BG$3:$BG$14,1)</f>
        <v>1</v>
      </c>
      <c r="BJ11" s="24">
        <f t="shared" si="23"/>
        <v>3.8263888888888892E-3</v>
      </c>
    </row>
    <row r="12" spans="1:62" s="4" customFormat="1" ht="15.75" x14ac:dyDescent="0.25">
      <c r="A12" s="28"/>
      <c r="B12" s="67"/>
      <c r="C12" s="68"/>
      <c r="D12" s="49"/>
      <c r="E12" s="25"/>
      <c r="F12" s="21"/>
      <c r="G12" s="18"/>
      <c r="H12" s="18"/>
      <c r="I12" s="18"/>
      <c r="J12" s="19"/>
      <c r="K12" s="8"/>
      <c r="L12" s="14"/>
      <c r="M12" s="52"/>
      <c r="N12" s="18"/>
      <c r="O12" s="18"/>
      <c r="P12" s="18"/>
      <c r="Q12" s="19"/>
      <c r="R12" s="8"/>
      <c r="S12" s="14"/>
      <c r="T12" s="52"/>
      <c r="U12" s="18"/>
      <c r="V12" s="18"/>
      <c r="W12" s="18"/>
      <c r="X12" s="19"/>
      <c r="Y12" s="8"/>
      <c r="Z12" s="14"/>
      <c r="AA12" s="52"/>
      <c r="AB12" s="18"/>
      <c r="AC12" s="18"/>
      <c r="AD12" s="18"/>
      <c r="AE12" s="19"/>
      <c r="AF12" s="8"/>
      <c r="AG12" s="14"/>
      <c r="AH12" s="52"/>
      <c r="AI12" s="18"/>
      <c r="AJ12" s="18"/>
      <c r="AK12" s="18"/>
      <c r="AL12" s="19"/>
      <c r="AM12" s="8"/>
      <c r="AN12" s="14"/>
      <c r="AO12" s="52"/>
      <c r="AP12" s="18"/>
      <c r="AQ12" s="18"/>
      <c r="AR12" s="18"/>
      <c r="AS12" s="19"/>
      <c r="AT12" s="8"/>
      <c r="AU12" s="14"/>
      <c r="AV12" s="52"/>
      <c r="AW12" s="18"/>
      <c r="AX12" s="18"/>
      <c r="AY12" s="18"/>
      <c r="AZ12" s="19"/>
      <c r="BA12" s="8"/>
      <c r="BB12" s="14"/>
      <c r="BC12" s="52"/>
      <c r="BD12" s="18"/>
      <c r="BE12" s="18"/>
      <c r="BF12" s="18"/>
      <c r="BG12" s="19"/>
      <c r="BH12" s="8"/>
      <c r="BI12" s="56"/>
      <c r="BJ12" s="24"/>
    </row>
    <row r="13" spans="1:62" s="4" customFormat="1" ht="15.75" x14ac:dyDescent="0.25">
      <c r="A13" s="28">
        <v>9</v>
      </c>
      <c r="B13" s="67" t="s">
        <v>40</v>
      </c>
      <c r="C13" s="68" t="s">
        <v>36</v>
      </c>
      <c r="D13" s="49">
        <v>4</v>
      </c>
      <c r="E13" s="25"/>
      <c r="F13" s="21"/>
      <c r="G13" s="18">
        <v>45</v>
      </c>
      <c r="H13" s="18">
        <v>37.5</v>
      </c>
      <c r="I13" s="18">
        <f>MIN(G13,H13)</f>
        <v>37.5</v>
      </c>
      <c r="J13" s="19">
        <f>I13</f>
        <v>37.5</v>
      </c>
      <c r="K13" s="8">
        <f>RANK(J$13:J$14,J$13:J$14,1)</f>
        <v>2</v>
      </c>
      <c r="L13" s="14">
        <f>RANK(J13,$J$3:$J$14,1)</f>
        <v>9</v>
      </c>
      <c r="M13" s="52"/>
      <c r="N13" s="18">
        <v>49.5</v>
      </c>
      <c r="O13" s="18">
        <v>43.6</v>
      </c>
      <c r="P13" s="18">
        <f>MIN(N13,O13)</f>
        <v>43.6</v>
      </c>
      <c r="Q13" s="19">
        <f>J13+P13</f>
        <v>81.099999999999994</v>
      </c>
      <c r="R13" s="8">
        <f>RANK(Q$13:Q$14,Q$13:Q$14,1)</f>
        <v>2</v>
      </c>
      <c r="S13" s="14">
        <f>RANK(Q13,$Q$3:$Q$14,1)</f>
        <v>9</v>
      </c>
      <c r="T13" s="52"/>
      <c r="U13" s="18">
        <v>67</v>
      </c>
      <c r="V13" s="18">
        <v>66.099999999999994</v>
      </c>
      <c r="W13" s="18">
        <f>MIN(U13,V13)</f>
        <v>66.099999999999994</v>
      </c>
      <c r="X13" s="19">
        <f>Q13+W13</f>
        <v>147.19999999999999</v>
      </c>
      <c r="Y13" s="8">
        <f>RANK(X$13:X$14,X$13:X$14,1)</f>
        <v>2</v>
      </c>
      <c r="Z13" s="14">
        <f>RANK(X13,$X$3:$X$14,1)</f>
        <v>9</v>
      </c>
      <c r="AA13" s="52"/>
      <c r="AB13" s="18">
        <v>65.5</v>
      </c>
      <c r="AC13" s="18">
        <f>62.9+5</f>
        <v>67.900000000000006</v>
      </c>
      <c r="AD13" s="18">
        <f>MIN(AB13,AC13)</f>
        <v>65.5</v>
      </c>
      <c r="AE13" s="19">
        <f>X13+AD13</f>
        <v>212.7</v>
      </c>
      <c r="AF13" s="8">
        <f>RANK(AE$13:AE$14,AE$13:AE$14,1)</f>
        <v>2</v>
      </c>
      <c r="AG13" s="14">
        <f>RANK(AE13,$AE$3:$AE$14,1)</f>
        <v>9</v>
      </c>
      <c r="AH13" s="52"/>
      <c r="AI13" s="18">
        <v>43.8</v>
      </c>
      <c r="AJ13" s="18">
        <v>45.8</v>
      </c>
      <c r="AK13" s="18">
        <f>MIN(AI13,AJ13)</f>
        <v>43.8</v>
      </c>
      <c r="AL13" s="19">
        <f>AE13+AK13</f>
        <v>256.5</v>
      </c>
      <c r="AM13" s="8">
        <f>RANK(AL$13:AL$14,AL$13:AL$14,1)</f>
        <v>2</v>
      </c>
      <c r="AN13" s="14">
        <f>RANK(AL13,$AL$3:$AL$14,1)</f>
        <v>9</v>
      </c>
      <c r="AO13" s="52"/>
      <c r="AP13" s="18">
        <v>40.200000000000003</v>
      </c>
      <c r="AQ13" s="18">
        <v>38.700000000000003</v>
      </c>
      <c r="AR13" s="18">
        <f>MIN(AP13,AQ13)</f>
        <v>38.700000000000003</v>
      </c>
      <c r="AS13" s="19">
        <f>AL13+AR13</f>
        <v>295.2</v>
      </c>
      <c r="AT13" s="8">
        <f>RANK(AS$13:AS$14,AS$13:AS$14,1)</f>
        <v>2</v>
      </c>
      <c r="AU13" s="14">
        <f>RANK(AS13,$AS$3:$AS$14,1)</f>
        <v>9</v>
      </c>
      <c r="AV13" s="52"/>
      <c r="AW13" s="18">
        <v>38.200000000000003</v>
      </c>
      <c r="AX13" s="18">
        <v>37.4</v>
      </c>
      <c r="AY13" s="18">
        <f>MIN(AW13,AX13)</f>
        <v>37.4</v>
      </c>
      <c r="AZ13" s="19">
        <f>AS13+AY13</f>
        <v>332.59999999999997</v>
      </c>
      <c r="BA13" s="8">
        <f>RANK(AZ$13:AZ$14,AZ$13:AZ$14,1)</f>
        <v>2</v>
      </c>
      <c r="BB13" s="14">
        <f>RANK(AZ13,$AZ$3:$AZ$14,1)</f>
        <v>9</v>
      </c>
      <c r="BC13" s="52"/>
      <c r="BD13" s="18">
        <v>64.599999999999994</v>
      </c>
      <c r="BE13" s="18">
        <v>69.900000000000006</v>
      </c>
      <c r="BF13" s="18">
        <f>MIN(BD13,BE13)</f>
        <v>64.599999999999994</v>
      </c>
      <c r="BG13" s="19">
        <f>AZ13+BF13</f>
        <v>397.19999999999993</v>
      </c>
      <c r="BH13" s="8">
        <f>RANK(BG$13:BG$14,BG$13:BG$14,1)</f>
        <v>2</v>
      </c>
      <c r="BI13" s="56">
        <f>RANK(BG13,$BG$3:$BG$14,1)</f>
        <v>9</v>
      </c>
      <c r="BJ13" s="24">
        <f>BG13/86400</f>
        <v>4.5972222222222213E-3</v>
      </c>
    </row>
    <row r="14" spans="1:62" s="4" customFormat="1" ht="15.75" x14ac:dyDescent="0.25">
      <c r="A14" s="28">
        <v>8</v>
      </c>
      <c r="B14" s="67" t="s">
        <v>39</v>
      </c>
      <c r="C14" s="68" t="s">
        <v>36</v>
      </c>
      <c r="D14" s="49">
        <v>4</v>
      </c>
      <c r="E14" s="25"/>
      <c r="F14" s="21"/>
      <c r="G14" s="18">
        <v>35.5</v>
      </c>
      <c r="H14" s="18">
        <v>32.5</v>
      </c>
      <c r="I14" s="18">
        <f>MIN(G14,H14)</f>
        <v>32.5</v>
      </c>
      <c r="J14" s="19">
        <f>I14</f>
        <v>32.5</v>
      </c>
      <c r="K14" s="8">
        <f>RANK(J$13:J$14,J$13:J$14,1)</f>
        <v>1</v>
      </c>
      <c r="L14" s="14">
        <f>RANK(J14,$J$3:$J$14,1)</f>
        <v>1</v>
      </c>
      <c r="M14" s="52"/>
      <c r="N14" s="18">
        <f>37.4+5</f>
        <v>42.4</v>
      </c>
      <c r="O14" s="18">
        <v>38.6</v>
      </c>
      <c r="P14" s="18">
        <f>MIN(N14,O14)</f>
        <v>38.6</v>
      </c>
      <c r="Q14" s="19">
        <f>J14+P14</f>
        <v>71.099999999999994</v>
      </c>
      <c r="R14" s="8">
        <f>RANK(Q$13:Q$14,Q$13:Q$14,1)</f>
        <v>1</v>
      </c>
      <c r="S14" s="14">
        <f>RANK(Q14,$Q$3:$Q$14,1)</f>
        <v>2</v>
      </c>
      <c r="T14" s="52"/>
      <c r="U14" s="18">
        <v>47</v>
      </c>
      <c r="V14" s="18">
        <v>46.1</v>
      </c>
      <c r="W14" s="18">
        <f>MIN(U14,V14)</f>
        <v>46.1</v>
      </c>
      <c r="X14" s="19">
        <f>Q14+W14</f>
        <v>117.19999999999999</v>
      </c>
      <c r="Y14" s="8">
        <f>RANK(X$13:X$14,X$13:X$14,1)</f>
        <v>1</v>
      </c>
      <c r="Z14" s="14">
        <f>RANK(X14,$X$3:$X$14,1)</f>
        <v>2</v>
      </c>
      <c r="AA14" s="52"/>
      <c r="AB14" s="18">
        <v>85.5</v>
      </c>
      <c r="AC14" s="18">
        <v>57.5</v>
      </c>
      <c r="AD14" s="18">
        <f>MIN(AB14,AC14)</f>
        <v>57.5</v>
      </c>
      <c r="AE14" s="19">
        <f>X14+AD14</f>
        <v>174.7</v>
      </c>
      <c r="AF14" s="8">
        <f>RANK(AE$13:AE$14,AE$13:AE$14,1)</f>
        <v>1</v>
      </c>
      <c r="AG14" s="14">
        <f>RANK(AE14,$AE$3:$AE$14,1)</f>
        <v>3</v>
      </c>
      <c r="AH14" s="52"/>
      <c r="AI14" s="18">
        <v>38.1</v>
      </c>
      <c r="AJ14" s="18">
        <v>37.4</v>
      </c>
      <c r="AK14" s="18">
        <f>MIN(AI14,AJ14)</f>
        <v>37.4</v>
      </c>
      <c r="AL14" s="19">
        <f>AE14+AK14</f>
        <v>212.1</v>
      </c>
      <c r="AM14" s="8">
        <f>RANK(AL$13:AL$14,AL$13:AL$14,1)</f>
        <v>1</v>
      </c>
      <c r="AN14" s="14">
        <f>RANK(AL14,$AL$3:$AL$14,1)</f>
        <v>2</v>
      </c>
      <c r="AO14" s="52"/>
      <c r="AP14" s="18">
        <v>34.700000000000003</v>
      </c>
      <c r="AQ14" s="18">
        <v>36.299999999999997</v>
      </c>
      <c r="AR14" s="18">
        <f>MIN(AP14,AQ14)</f>
        <v>34.700000000000003</v>
      </c>
      <c r="AS14" s="19">
        <f>AL14+AR14</f>
        <v>246.8</v>
      </c>
      <c r="AT14" s="8">
        <f>RANK(AS$13:AS$14,AS$13:AS$14,1)</f>
        <v>1</v>
      </c>
      <c r="AU14" s="14">
        <f>RANK(AS14,$AS$3:$AS$14,1)</f>
        <v>2</v>
      </c>
      <c r="AV14" s="52"/>
      <c r="AW14" s="18">
        <v>35.700000000000003</v>
      </c>
      <c r="AX14" s="18">
        <v>36.799999999999997</v>
      </c>
      <c r="AY14" s="18">
        <f>MIN(AW14,AX14)</f>
        <v>35.700000000000003</v>
      </c>
      <c r="AZ14" s="19">
        <f>AS14+AY14</f>
        <v>282.5</v>
      </c>
      <c r="BA14" s="8">
        <f>RANK(AZ$13:AZ$14,AZ$13:AZ$14,1)</f>
        <v>1</v>
      </c>
      <c r="BB14" s="14">
        <f>RANK(AZ14,$AZ$3:$AZ$14,1)</f>
        <v>2</v>
      </c>
      <c r="BC14" s="52"/>
      <c r="BD14" s="18">
        <v>64.599999999999994</v>
      </c>
      <c r="BE14" s="18">
        <v>58.2</v>
      </c>
      <c r="BF14" s="18">
        <f>MIN(BD14,BE14)</f>
        <v>58.2</v>
      </c>
      <c r="BG14" s="19">
        <f>AZ14+BF14</f>
        <v>340.7</v>
      </c>
      <c r="BH14" s="8">
        <f>RANK(BG$13:BG$14,BG$13:BG$14,1)</f>
        <v>1</v>
      </c>
      <c r="BI14" s="56">
        <f>RANK(BG14,$BG$3:$BG$14,1)</f>
        <v>2</v>
      </c>
      <c r="BJ14" s="24">
        <f>BG14/86400</f>
        <v>3.9432870370370368E-3</v>
      </c>
    </row>
    <row r="15" spans="1:62" s="4" customFormat="1" ht="15.75" customHeight="1" thickBot="1" x14ac:dyDescent="0.3">
      <c r="A15" s="29"/>
      <c r="B15" s="30"/>
      <c r="C15" s="63"/>
      <c r="D15" s="31"/>
      <c r="E15" s="32"/>
      <c r="F15" s="33"/>
      <c r="G15" s="37"/>
      <c r="H15" s="34"/>
      <c r="I15" s="34"/>
      <c r="J15" s="35"/>
      <c r="K15" s="36"/>
      <c r="L15" s="38"/>
      <c r="M15" s="53"/>
      <c r="N15" s="34"/>
      <c r="O15" s="34"/>
      <c r="P15" s="34"/>
      <c r="Q15" s="35"/>
      <c r="R15" s="36"/>
      <c r="S15" s="31"/>
      <c r="T15" s="55"/>
      <c r="U15" s="34"/>
      <c r="V15" s="34"/>
      <c r="W15" s="34"/>
      <c r="X15" s="35"/>
      <c r="Y15" s="36"/>
      <c r="Z15" s="38"/>
      <c r="AA15" s="55"/>
      <c r="AB15" s="37"/>
      <c r="AC15" s="34"/>
      <c r="AD15" s="34"/>
      <c r="AE15" s="35"/>
      <c r="AF15" s="36"/>
      <c r="AG15" s="31"/>
      <c r="AH15" s="55"/>
      <c r="AI15" s="39"/>
      <c r="AJ15" s="34"/>
      <c r="AK15" s="34"/>
      <c r="AL15" s="35"/>
      <c r="AM15" s="36"/>
      <c r="AN15" s="31"/>
      <c r="AO15" s="55"/>
      <c r="AP15" s="37"/>
      <c r="AQ15" s="34"/>
      <c r="AR15" s="34"/>
      <c r="AS15" s="35"/>
      <c r="AT15" s="36"/>
      <c r="AU15" s="31"/>
      <c r="AV15" s="55"/>
      <c r="AW15" s="37"/>
      <c r="AX15" s="34"/>
      <c r="AY15" s="34"/>
      <c r="AZ15" s="35"/>
      <c r="BA15" s="36"/>
      <c r="BB15" s="31"/>
      <c r="BC15" s="55"/>
      <c r="BD15" s="37"/>
      <c r="BE15" s="34"/>
      <c r="BF15" s="34"/>
      <c r="BG15" s="35"/>
      <c r="BH15" s="36"/>
      <c r="BI15" s="38"/>
      <c r="BJ15" s="40"/>
    </row>
    <row r="16" spans="1:62" s="4" customFormat="1" ht="15.75" customHeight="1" x14ac:dyDescent="0.25">
      <c r="A16" s="57" t="s">
        <v>25</v>
      </c>
      <c r="B16" s="43"/>
      <c r="C16" s="43"/>
      <c r="D16" s="43"/>
      <c r="E16" s="43"/>
      <c r="G16" s="5"/>
      <c r="H16" s="5"/>
      <c r="I16" s="5"/>
      <c r="J16" s="5"/>
      <c r="K16" s="6"/>
      <c r="L16" s="5"/>
      <c r="N16" s="5"/>
      <c r="O16" s="2"/>
      <c r="P16" s="5"/>
      <c r="Q16" s="5"/>
      <c r="R16" s="6"/>
      <c r="S16" s="5"/>
      <c r="U16" s="5"/>
      <c r="V16" s="5"/>
      <c r="W16" s="5"/>
      <c r="X16" s="5"/>
      <c r="Y16" s="6"/>
      <c r="Z16" s="5"/>
      <c r="AB16" s="13"/>
      <c r="AC16" s="13"/>
      <c r="AD16" s="13"/>
      <c r="AE16" s="13"/>
      <c r="AF16" s="6"/>
      <c r="AG16" s="13"/>
      <c r="AI16" s="13"/>
      <c r="AJ16" s="13"/>
      <c r="AK16" s="13"/>
      <c r="AL16" s="13"/>
      <c r="AM16" s="6"/>
      <c r="AN16" s="13"/>
      <c r="AP16" s="13"/>
      <c r="AQ16" s="13"/>
      <c r="AR16" s="13"/>
      <c r="AS16" s="13"/>
      <c r="AT16" s="6"/>
      <c r="AU16" s="13"/>
      <c r="AW16" s="13"/>
      <c r="AX16" s="13"/>
      <c r="AY16" s="13"/>
      <c r="AZ16" s="13"/>
      <c r="BA16" s="6"/>
      <c r="BB16" s="13"/>
      <c r="BD16" s="13"/>
      <c r="BE16" s="13"/>
      <c r="BF16" s="13"/>
      <c r="BG16" s="13"/>
      <c r="BH16" s="6"/>
      <c r="BI16" s="13"/>
      <c r="BJ16" s="13"/>
    </row>
    <row r="17" spans="1:62" s="4" customFormat="1" ht="15.75" customHeight="1" x14ac:dyDescent="0.3">
      <c r="A17" s="58" t="s">
        <v>26</v>
      </c>
      <c r="B17" s="44"/>
      <c r="C17" s="44"/>
      <c r="D17" s="42"/>
      <c r="E17" s="42"/>
      <c r="G17" s="5"/>
      <c r="H17" s="5"/>
      <c r="I17" s="5"/>
      <c r="J17" s="5"/>
      <c r="K17" s="6"/>
      <c r="L17" s="5"/>
      <c r="N17" s="5"/>
      <c r="O17" s="2"/>
      <c r="P17" s="5"/>
      <c r="Q17" s="5"/>
      <c r="R17" s="6"/>
      <c r="S17" s="5"/>
      <c r="U17" s="5"/>
      <c r="V17" s="5"/>
      <c r="W17" s="5"/>
      <c r="X17" s="5"/>
      <c r="Y17" s="6"/>
      <c r="Z17" s="5"/>
      <c r="AB17" s="13"/>
      <c r="AC17" s="13"/>
      <c r="AD17" s="13"/>
      <c r="AE17" s="13"/>
      <c r="AF17" s="6"/>
      <c r="AG17" s="13"/>
      <c r="AI17" s="13"/>
      <c r="AJ17" s="13"/>
      <c r="AK17" s="13"/>
      <c r="AL17" s="13"/>
      <c r="AM17" s="6"/>
      <c r="AN17" s="13"/>
      <c r="AP17" s="13"/>
      <c r="AQ17" s="13"/>
      <c r="AR17" s="13"/>
      <c r="AS17" s="13"/>
      <c r="AT17" s="6"/>
      <c r="AU17" s="13"/>
      <c r="AW17" s="13"/>
      <c r="AX17" s="13"/>
      <c r="AY17" s="13"/>
      <c r="AZ17" s="13"/>
      <c r="BA17" s="6"/>
      <c r="BB17" s="13"/>
      <c r="BD17" s="13"/>
      <c r="BE17" s="13"/>
      <c r="BF17" s="13"/>
      <c r="BG17" s="13"/>
      <c r="BH17" s="6"/>
      <c r="BI17" s="13"/>
      <c r="BJ17" s="13"/>
    </row>
    <row r="18" spans="1:62" s="4" customFormat="1" ht="15.75" customHeight="1" x14ac:dyDescent="0.25">
      <c r="A18" s="59" t="s">
        <v>27</v>
      </c>
      <c r="B18" s="45"/>
      <c r="C18" s="45"/>
      <c r="D18" s="45"/>
      <c r="E18" s="45"/>
      <c r="G18" s="5"/>
      <c r="H18" s="26"/>
      <c r="I18" s="5"/>
      <c r="J18" s="5"/>
      <c r="K18" s="6"/>
      <c r="L18" s="5"/>
      <c r="N18" s="5"/>
      <c r="O18" s="3"/>
      <c r="P18" s="5"/>
      <c r="Q18" s="5"/>
      <c r="R18" s="6"/>
      <c r="S18" s="5"/>
      <c r="U18" s="5"/>
      <c r="V18" s="5"/>
      <c r="W18" s="5"/>
      <c r="X18" s="5"/>
      <c r="Y18" s="6"/>
      <c r="Z18" s="5"/>
      <c r="AB18" s="13"/>
      <c r="AC18" s="13"/>
      <c r="AD18" s="13"/>
      <c r="AE18" s="13"/>
      <c r="AF18" s="6"/>
      <c r="AG18" s="13"/>
      <c r="AI18" s="13"/>
      <c r="AJ18" s="13"/>
      <c r="AK18" s="13"/>
      <c r="AL18" s="13"/>
      <c r="AM18" s="6"/>
      <c r="AN18" s="13"/>
      <c r="AP18" s="13"/>
      <c r="AQ18" s="13"/>
      <c r="AR18" s="13"/>
      <c r="AS18" s="13"/>
      <c r="AT18" s="6"/>
      <c r="AU18" s="13"/>
      <c r="AW18" s="13"/>
      <c r="AX18" s="13"/>
      <c r="AY18" s="13"/>
      <c r="AZ18" s="13"/>
      <c r="BA18" s="6"/>
      <c r="BB18" s="13"/>
      <c r="BD18" s="13"/>
      <c r="BE18" s="13"/>
      <c r="BF18" s="13"/>
      <c r="BG18" s="13"/>
      <c r="BH18" s="6"/>
      <c r="BI18" s="13"/>
      <c r="BJ18" s="13"/>
    </row>
    <row r="19" spans="1:62" s="4" customFormat="1" ht="15.75" customHeight="1" x14ac:dyDescent="0.25">
      <c r="A19" s="13"/>
      <c r="B19" s="41"/>
      <c r="C19" s="60"/>
      <c r="D19" s="41"/>
      <c r="E19" s="41"/>
      <c r="G19" s="5"/>
      <c r="H19" s="5"/>
      <c r="I19" s="5"/>
      <c r="J19" s="5"/>
      <c r="K19" s="6"/>
      <c r="L19" s="5"/>
      <c r="N19" s="5"/>
      <c r="O19" s="5"/>
      <c r="P19" s="5"/>
      <c r="Q19" s="5"/>
      <c r="R19" s="6"/>
      <c r="S19" s="5"/>
      <c r="U19" s="5"/>
      <c r="V19" s="5"/>
      <c r="W19" s="5" t="s">
        <v>30</v>
      </c>
      <c r="X19" s="5"/>
      <c r="Y19" s="6"/>
      <c r="Z19" s="5"/>
      <c r="AB19" s="13"/>
      <c r="AC19" s="13"/>
      <c r="AD19" s="13"/>
      <c r="AE19" s="13"/>
      <c r="AF19" s="6"/>
      <c r="AG19" s="13"/>
      <c r="AI19" s="13"/>
      <c r="AJ19" s="13"/>
      <c r="AK19" s="13"/>
      <c r="AL19" s="13"/>
      <c r="AM19" s="6"/>
      <c r="AN19" s="13"/>
      <c r="AP19" s="13"/>
      <c r="AQ19" s="13"/>
      <c r="AR19" s="13"/>
      <c r="AS19" s="13"/>
      <c r="AT19" s="6"/>
      <c r="AU19" s="13"/>
      <c r="AW19" s="13"/>
      <c r="AX19" s="13"/>
      <c r="AY19" s="13"/>
      <c r="AZ19" s="13"/>
      <c r="BA19" s="6"/>
      <c r="BB19" s="13"/>
      <c r="BD19" s="13"/>
      <c r="BE19" s="13"/>
      <c r="BF19" s="13"/>
      <c r="BG19" s="13"/>
      <c r="BH19" s="6"/>
      <c r="BI19" s="13"/>
      <c r="BJ19" s="13"/>
    </row>
    <row r="20" spans="1:62" s="4" customFormat="1" ht="15.75" customHeight="1" x14ac:dyDescent="0.25">
      <c r="A20" s="13"/>
      <c r="B20" s="43"/>
      <c r="C20" s="43"/>
      <c r="D20" s="41"/>
      <c r="E20" s="43"/>
      <c r="G20" s="5"/>
      <c r="H20" s="5"/>
      <c r="I20" s="5"/>
      <c r="J20" s="5"/>
      <c r="K20" s="6"/>
      <c r="L20" s="5"/>
      <c r="N20" s="5"/>
      <c r="O20" s="5"/>
      <c r="P20" s="5"/>
      <c r="Q20" s="5"/>
      <c r="R20" s="6"/>
      <c r="S20" s="5"/>
      <c r="U20" s="5"/>
      <c r="V20" s="5"/>
      <c r="W20" s="5"/>
      <c r="X20" s="5"/>
      <c r="Y20" s="6"/>
      <c r="Z20" s="5"/>
      <c r="AB20" s="13"/>
      <c r="AC20" s="13"/>
      <c r="AD20" s="13"/>
      <c r="AE20" s="13"/>
      <c r="AF20" s="6"/>
      <c r="AG20" s="13"/>
      <c r="AI20" s="13"/>
      <c r="AJ20" s="13"/>
      <c r="AK20" s="13"/>
      <c r="AL20" s="13"/>
      <c r="AM20" s="6"/>
      <c r="AN20" s="13"/>
      <c r="AP20" s="13"/>
      <c r="AQ20" s="13"/>
      <c r="AR20" s="13"/>
      <c r="AS20" s="13"/>
      <c r="AT20" s="6"/>
      <c r="AU20" s="13"/>
      <c r="AW20" s="13"/>
      <c r="AX20" s="13"/>
      <c r="AY20" s="13"/>
      <c r="AZ20" s="13"/>
      <c r="BA20" s="6"/>
      <c r="BB20" s="13"/>
      <c r="BD20" s="13"/>
      <c r="BE20" s="13"/>
      <c r="BF20" s="13"/>
      <c r="BG20" s="13"/>
      <c r="BH20" s="6"/>
      <c r="BI20" s="13"/>
      <c r="BJ20" s="13"/>
    </row>
    <row r="21" spans="1:62" ht="15.75" customHeight="1" x14ac:dyDescent="0.25"/>
    <row r="22" spans="1:62" x14ac:dyDescent="0.25">
      <c r="B22" s="64"/>
      <c r="C22" s="64"/>
      <c r="D22" s="64"/>
      <c r="E22" s="64"/>
    </row>
  </sheetData>
  <sortState ref="A13:BI14">
    <sortCondition ref="A13:A14"/>
  </sortState>
  <mergeCells count="17">
    <mergeCell ref="BD1:BG1"/>
    <mergeCell ref="BH1:BI1"/>
    <mergeCell ref="AB1:AE1"/>
    <mergeCell ref="AF1:AG1"/>
    <mergeCell ref="AI1:AL1"/>
    <mergeCell ref="AM1:AN1"/>
    <mergeCell ref="AP1:AS1"/>
    <mergeCell ref="AW1:AZ1"/>
    <mergeCell ref="BA1:BB1"/>
    <mergeCell ref="B22:E22"/>
    <mergeCell ref="AT1:AU1"/>
    <mergeCell ref="Y1:Z1"/>
    <mergeCell ref="G1:J1"/>
    <mergeCell ref="N1:Q1"/>
    <mergeCell ref="U1:X1"/>
    <mergeCell ref="K1:L1"/>
    <mergeCell ref="R1:S1"/>
  </mergeCells>
  <phoneticPr fontId="10" type="noConversion"/>
  <conditionalFormatting sqref="G3:H15">
    <cfRule type="cellIs" dxfId="8" priority="9" operator="greaterThan">
      <formula>0</formula>
    </cfRule>
  </conditionalFormatting>
  <conditionalFormatting sqref="N3:O15">
    <cfRule type="cellIs" dxfId="7" priority="8" operator="greaterThan">
      <formula>0</formula>
    </cfRule>
  </conditionalFormatting>
  <conditionalFormatting sqref="U3:V15">
    <cfRule type="cellIs" dxfId="6" priority="7" operator="greaterThan">
      <formula>0</formula>
    </cfRule>
    <cfRule type="cellIs" dxfId="5" priority="6" operator="greaterThan">
      <formula>0</formula>
    </cfRule>
  </conditionalFormatting>
  <conditionalFormatting sqref="AB3:AC15">
    <cfRule type="cellIs" dxfId="4" priority="5" operator="greaterThan">
      <formula>0</formula>
    </cfRule>
  </conditionalFormatting>
  <conditionalFormatting sqref="AI3:AJ15">
    <cfRule type="cellIs" dxfId="3" priority="4" operator="greaterThan">
      <formula>0</formula>
    </cfRule>
  </conditionalFormatting>
  <conditionalFormatting sqref="AP3:AQ15">
    <cfRule type="cellIs" dxfId="2" priority="3" operator="greaterThan">
      <formula>0</formula>
    </cfRule>
  </conditionalFormatting>
  <conditionalFormatting sqref="AW3:AX15">
    <cfRule type="cellIs" dxfId="1" priority="2" operator="greaterThan">
      <formula>0</formula>
    </cfRule>
  </conditionalFormatting>
  <conditionalFormatting sqref="BD3:BE15">
    <cfRule type="cellIs" dxfId="0" priority="1" operator="greaterThan">
      <formula>0</formula>
    </cfRule>
  </conditionalFormatting>
  <pageMargins left="0.75000000000000011" right="0.75000000000000011" top="1" bottom="1" header="0.5" footer="0.5"/>
  <pageSetup paperSize="9" scale="27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Horizontal</vt:lpstr>
      <vt:lpstr>Sheet1</vt:lpstr>
    </vt:vector>
  </TitlesOfParts>
  <Company>CNR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McGregor</dc:creator>
  <cp:lastModifiedBy>Peter Stark</cp:lastModifiedBy>
  <cp:lastPrinted>2018-06-16T21:01:06Z</cp:lastPrinted>
  <dcterms:created xsi:type="dcterms:W3CDTF">2013-07-17T15:30:23Z</dcterms:created>
  <dcterms:modified xsi:type="dcterms:W3CDTF">2018-11-04T15:00:49Z</dcterms:modified>
</cp:coreProperties>
</file>